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autoCompressPictures="0"/>
  <mc:AlternateContent xmlns:mc="http://schemas.openxmlformats.org/markup-compatibility/2006">
    <mc:Choice Requires="x15">
      <x15ac:absPath xmlns:x15ac="http://schemas.microsoft.com/office/spreadsheetml/2010/11/ac" url="C:\Users\trick\Documents\"/>
    </mc:Choice>
  </mc:AlternateContent>
  <xr:revisionPtr revIDLastSave="0" documentId="13_ncr:1_{872D6CF0-4986-407D-A228-EEA609E9CB87}" xr6:coauthVersionLast="45" xr6:coauthVersionMax="45" xr10:uidLastSave="{00000000-0000-0000-0000-000000000000}"/>
  <workbookProtection workbookAlgorithmName="SHA-512" workbookHashValue="plh7fvcLCwL5OhvyRMKDImS5P3ciYDcjBWEMmcAEuHdB+4aXWAvXN7I2ckC0FtAirE40vJGTAFdzo+JeJ29NqA==" workbookSaltValue="dC+hdmO340H7nnyO5O1sDw==" workbookSpinCount="100000" lockStructure="1"/>
  <bookViews>
    <workbookView xWindow="-28920" yWindow="6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H231" i="5" s="1"/>
  <c r="V230" i="5"/>
  <c r="V229" i="5"/>
  <c r="V227" i="5"/>
  <c r="V226" i="5"/>
  <c r="V225" i="5"/>
  <c r="V223" i="5"/>
  <c r="V222" i="5"/>
  <c r="H222" i="5" s="1"/>
  <c r="V221" i="5"/>
  <c r="F221" i="5" s="1"/>
  <c r="V219" i="5"/>
  <c r="R219" i="5" s="1"/>
  <c r="V218" i="5"/>
  <c r="H218" i="5" s="1"/>
  <c r="V217" i="5"/>
  <c r="V214" i="5"/>
  <c r="H214" i="5" s="1"/>
  <c r="V213" i="5"/>
  <c r="E213" i="5" s="1"/>
  <c r="X213" i="5" s="1"/>
  <c r="V210" i="5"/>
  <c r="E210" i="5" s="1"/>
  <c r="X210" i="5" s="1"/>
  <c r="V209" i="5"/>
  <c r="V206" i="5"/>
  <c r="V205" i="5"/>
  <c r="R205" i="5" s="1"/>
  <c r="V203" i="5"/>
  <c r="V202" i="5"/>
  <c r="I202" i="5" s="1"/>
  <c r="V199" i="5"/>
  <c r="V198" i="5"/>
  <c r="V197" i="5"/>
  <c r="V195" i="5"/>
  <c r="V193" i="5"/>
  <c r="V190" i="5"/>
  <c r="E190" i="5" s="1"/>
  <c r="X190" i="5" s="1"/>
  <c r="V187" i="5"/>
  <c r="J187" i="5" s="1"/>
  <c r="V186" i="5"/>
  <c r="I186" i="5" s="1"/>
  <c r="V185" i="5"/>
  <c r="R185" i="5" s="1"/>
  <c r="V183" i="5"/>
  <c r="V182" i="5"/>
  <c r="V181" i="5"/>
  <c r="V179" i="5"/>
  <c r="H179" i="5" s="1"/>
  <c r="V178" i="5"/>
  <c r="V177" i="5"/>
  <c r="V174" i="5"/>
  <c r="I174" i="5" s="1"/>
  <c r="V173" i="5"/>
  <c r="V171" i="5"/>
  <c r="I171" i="5" s="1"/>
  <c r="V170" i="5"/>
  <c r="I170" i="5" s="1"/>
  <c r="V169" i="5"/>
  <c r="V167" i="5"/>
  <c r="J167" i="5" s="1"/>
  <c r="V166" i="5"/>
  <c r="H166" i="5" s="1"/>
  <c r="V165" i="5"/>
  <c r="G165" i="5" s="1"/>
  <c r="V162" i="5"/>
  <c r="I162" i="5" s="1"/>
  <c r="V161" i="5"/>
  <c r="G161" i="5" s="1"/>
  <c r="V159" i="5"/>
  <c r="V158" i="5"/>
  <c r="I158" i="5" s="1"/>
  <c r="V157" i="5"/>
  <c r="R157" i="5" s="1"/>
  <c r="V155" i="5"/>
  <c r="V154" i="5"/>
  <c r="I154" i="5" s="1"/>
  <c r="V153" i="5"/>
  <c r="R153" i="5" s="1"/>
  <c r="V150" i="5"/>
  <c r="E150" i="5" s="1"/>
  <c r="X150" i="5" s="1"/>
  <c r="V149" i="5"/>
  <c r="V147" i="5"/>
  <c r="G147" i="5" s="1"/>
  <c r="V146" i="5"/>
  <c r="V145" i="5"/>
  <c r="F145" i="5" s="1"/>
  <c r="V143" i="5"/>
  <c r="V142" i="5"/>
  <c r="I142" i="5" s="1"/>
  <c r="V141" i="5"/>
  <c r="R141" i="5" s="1"/>
  <c r="V139" i="5"/>
  <c r="V138" i="5"/>
  <c r="I138" i="5" s="1"/>
  <c r="V137" i="5"/>
  <c r="R137" i="5" s="1"/>
  <c r="V135" i="5"/>
  <c r="V134" i="5"/>
  <c r="I134" i="5" s="1"/>
  <c r="V133" i="5"/>
  <c r="V131" i="5"/>
  <c r="V130" i="5"/>
  <c r="I130" i="5" s="1"/>
  <c r="V129" i="5"/>
  <c r="V127" i="5"/>
  <c r="V126" i="5"/>
  <c r="V125" i="5"/>
  <c r="V123" i="5"/>
  <c r="E123" i="5" s="1"/>
  <c r="X123" i="5" s="1"/>
  <c r="V122" i="5"/>
  <c r="I122" i="5" s="1"/>
  <c r="V121" i="5"/>
  <c r="R121" i="5" s="1"/>
  <c r="V119" i="5"/>
  <c r="V118" i="5"/>
  <c r="V117" i="5"/>
  <c r="V114" i="5"/>
  <c r="V113" i="5"/>
  <c r="V111" i="5"/>
  <c r="J111" i="5" s="1"/>
  <c r="V110" i="5"/>
  <c r="I110" i="5" s="1"/>
  <c r="V109" i="5"/>
  <c r="V107" i="5"/>
  <c r="V106" i="5"/>
  <c r="E106" i="5" s="1"/>
  <c r="X106" i="5" s="1"/>
  <c r="V105" i="5"/>
  <c r="V101" i="5"/>
  <c r="G101" i="5" s="1"/>
  <c r="V99" i="5"/>
  <c r="V98" i="5"/>
  <c r="R98" i="5" s="1"/>
  <c r="V97" i="5"/>
  <c r="V96" i="5"/>
  <c r="R96" i="5" s="1"/>
  <c r="V95" i="5"/>
  <c r="V94" i="5"/>
  <c r="E94" i="5" s="1"/>
  <c r="X94" i="5" s="1"/>
  <c r="V93" i="5"/>
  <c r="V92" i="5"/>
  <c r="R92" i="5" s="1"/>
  <c r="V90" i="5"/>
  <c r="H90" i="5" s="1"/>
  <c r="V89" i="5"/>
  <c r="V88" i="5"/>
  <c r="R88" i="5" s="1"/>
  <c r="V86" i="5"/>
  <c r="H86" i="5" s="1"/>
  <c r="V85" i="5"/>
  <c r="R85" i="5" s="1"/>
  <c r="V84" i="5"/>
  <c r="R84" i="5" s="1"/>
  <c r="V83" i="5"/>
  <c r="V82" i="5"/>
  <c r="R82" i="5" s="1"/>
  <c r="V81" i="5"/>
  <c r="R81" i="5" s="1"/>
  <c r="V80" i="5"/>
  <c r="R80" i="5" s="1"/>
  <c r="V79" i="5"/>
  <c r="V78" i="5"/>
  <c r="R78" i="5" s="1"/>
  <c r="V77" i="5"/>
  <c r="V76" i="5"/>
  <c r="R76" i="5" s="1"/>
  <c r="V75" i="5"/>
  <c r="V74" i="5"/>
  <c r="E74" i="5" s="1"/>
  <c r="X74" i="5" s="1"/>
  <c r="V73" i="5"/>
  <c r="V72" i="5"/>
  <c r="R72" i="5" s="1"/>
  <c r="V70" i="5"/>
  <c r="H70" i="5" s="1"/>
  <c r="V69" i="5"/>
  <c r="R69" i="5" s="1"/>
  <c r="V68" i="5"/>
  <c r="R68" i="5" s="1"/>
  <c r="V67" i="5"/>
  <c r="V66" i="5"/>
  <c r="R66" i="5" s="1"/>
  <c r="V65" i="5"/>
  <c r="R65" i="5" s="1"/>
  <c r="V64" i="5"/>
  <c r="R64" i="5" s="1"/>
  <c r="V63" i="5"/>
  <c r="V62" i="5"/>
  <c r="R62" i="5" s="1"/>
  <c r="V61" i="5"/>
  <c r="V60" i="5"/>
  <c r="R60" i="5" s="1"/>
  <c r="V59" i="5"/>
  <c r="H59" i="5" s="1"/>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74"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s="1"/>
  <c r="H1753" i="5"/>
  <c r="H75" i="5"/>
  <c r="E75" i="5"/>
  <c r="X75" i="5" s="1"/>
  <c r="I764" i="5"/>
  <c r="I2158" i="5"/>
  <c r="R70" i="5"/>
  <c r="G80" i="5"/>
  <c r="I106" i="5"/>
  <c r="G242" i="5"/>
  <c r="G291" i="5"/>
  <c r="AB364" i="5"/>
  <c r="R488" i="5"/>
  <c r="G761" i="5"/>
  <c r="H1178" i="5"/>
  <c r="J1218" i="5"/>
  <c r="J1250" i="5"/>
  <c r="AB1312" i="5"/>
  <c r="F2013" i="5"/>
  <c r="V2061" i="5"/>
  <c r="E2061" i="5" s="1"/>
  <c r="X2061" i="5" s="1"/>
  <c r="AB2065" i="5"/>
  <c r="AB2152" i="5"/>
  <c r="H2474" i="5"/>
  <c r="E171" i="5"/>
  <c r="X171" i="5" s="1"/>
  <c r="AB196" i="5"/>
  <c r="G218" i="5"/>
  <c r="I302" i="5"/>
  <c r="AB467" i="5"/>
  <c r="AB520" i="5"/>
  <c r="AB627" i="5"/>
  <c r="R731" i="5"/>
  <c r="H843" i="5"/>
  <c r="H1208" i="5"/>
  <c r="F1248" i="5"/>
  <c r="AB1753" i="5"/>
  <c r="H2013" i="5"/>
  <c r="F2433" i="5"/>
  <c r="G584" i="5"/>
  <c r="H813" i="5"/>
  <c r="G1166" i="5"/>
  <c r="G1241" i="5"/>
  <c r="AB255" i="5"/>
  <c r="AB1165" i="5"/>
  <c r="AB1249" i="5"/>
  <c r="AB1273" i="5"/>
  <c r="AB1280" i="5"/>
  <c r="AB1317" i="5"/>
  <c r="AB1332" i="5"/>
  <c r="F1387" i="5"/>
  <c r="H1419" i="5"/>
  <c r="R1488" i="5"/>
  <c r="V1593" i="5"/>
  <c r="I1593" i="5" s="1"/>
  <c r="AB1915" i="5"/>
  <c r="F2072" i="5"/>
  <c r="AB2125" i="5"/>
  <c r="G2137" i="5"/>
  <c r="AB2273" i="5"/>
  <c r="G130" i="5"/>
  <c r="H1250" i="5"/>
  <c r="H1443" i="5"/>
  <c r="V2342" i="5"/>
  <c r="E2342" i="5" s="1"/>
  <c r="X2342" i="5" s="1"/>
  <c r="G96" i="5"/>
  <c r="V281" i="5"/>
  <c r="R281" i="5" s="1"/>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F217" i="5"/>
  <c r="E217" i="5"/>
  <c r="I802" i="5"/>
  <c r="F802" i="5"/>
  <c r="I940" i="5"/>
  <c r="H940" i="5"/>
  <c r="H95" i="5"/>
  <c r="F95" i="5"/>
  <c r="I95" i="5"/>
  <c r="R780" i="5"/>
  <c r="I780" i="5"/>
  <c r="E780" i="5"/>
  <c r="X780" i="5" s="1"/>
  <c r="H63" i="5"/>
  <c r="I63" i="5"/>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G70" i="5"/>
  <c r="R75" i="5"/>
  <c r="AB102" i="5"/>
  <c r="G127" i="5"/>
  <c r="G186"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I74" i="5"/>
  <c r="E78" i="5"/>
  <c r="E170" i="5"/>
  <c r="X170" i="5" s="1"/>
  <c r="G198"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E59" i="5"/>
  <c r="X59" i="5" s="1"/>
  <c r="E134" i="5"/>
  <c r="E235" i="5"/>
  <c r="X235" i="5" s="1"/>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R97" i="5"/>
  <c r="E97" i="5"/>
  <c r="X97" i="5" s="1"/>
  <c r="H79" i="5"/>
  <c r="F79" i="5"/>
  <c r="E79" i="5"/>
  <c r="X79" i="5" s="1"/>
  <c r="I79" i="5"/>
  <c r="G79" i="5"/>
  <c r="H127" i="5"/>
  <c r="R127" i="5"/>
  <c r="J127" i="5"/>
  <c r="I127" i="5"/>
  <c r="E127" i="5"/>
  <c r="X127" i="5" s="1"/>
  <c r="V330" i="5"/>
  <c r="G330" i="5" s="1"/>
  <c r="T895" i="5"/>
  <c r="AB895" i="5"/>
  <c r="S895" i="5"/>
  <c r="AB1863" i="5"/>
  <c r="T1863" i="5"/>
  <c r="S1863" i="5"/>
  <c r="G59" i="5"/>
  <c r="G64" i="5"/>
  <c r="R74" i="5"/>
  <c r="E90" i="5"/>
  <c r="I90" i="5"/>
  <c r="V91" i="5"/>
  <c r="G91" i="5" s="1"/>
  <c r="H123" i="5"/>
  <c r="J123" i="5"/>
  <c r="I123" i="5"/>
  <c r="V189" i="5"/>
  <c r="R189" i="5" s="1"/>
  <c r="AB210" i="5"/>
  <c r="R225" i="5"/>
  <c r="F225" i="5"/>
  <c r="E225" i="5"/>
  <c r="X225" i="5" s="1"/>
  <c r="V243" i="5"/>
  <c r="G243" i="5" s="1"/>
  <c r="F309" i="5"/>
  <c r="E309" i="5"/>
  <c r="F357" i="5"/>
  <c r="E357" i="5"/>
  <c r="G399" i="5"/>
  <c r="V463" i="5"/>
  <c r="R463" i="5" s="1"/>
  <c r="G586" i="5"/>
  <c r="F586" i="5"/>
  <c r="I714" i="5"/>
  <c r="J714" i="5"/>
  <c r="T738" i="5"/>
  <c r="S738" i="5"/>
  <c r="R94" i="5"/>
  <c r="H94" i="5"/>
  <c r="AB170" i="5"/>
  <c r="E452" i="5"/>
  <c r="X452" i="5" s="1"/>
  <c r="H452" i="5"/>
  <c r="F452" i="5"/>
  <c r="S1497" i="5"/>
  <c r="T1497" i="5"/>
  <c r="I59" i="5"/>
  <c r="E63" i="5"/>
  <c r="X63" i="5" s="1"/>
  <c r="G94" i="5"/>
  <c r="V102" i="5"/>
  <c r="G102" i="5" s="1"/>
  <c r="I126" i="5"/>
  <c r="H126" i="5"/>
  <c r="E126" i="5"/>
  <c r="H147" i="5"/>
  <c r="I147" i="5"/>
  <c r="F147" i="5"/>
  <c r="V207" i="5"/>
  <c r="G207" i="5" s="1"/>
  <c r="R237" i="5"/>
  <c r="F237" i="5"/>
  <c r="E237" i="5"/>
  <c r="X237" i="5" s="1"/>
  <c r="V262" i="5"/>
  <c r="J262" i="5" s="1"/>
  <c r="AB262" i="5"/>
  <c r="AB298" i="5"/>
  <c r="E451" i="5"/>
  <c r="F451" i="5"/>
  <c r="R453" i="5"/>
  <c r="J453" i="5"/>
  <c r="H453" i="5"/>
  <c r="F453" i="5"/>
  <c r="H107" i="5"/>
  <c r="I107" i="5"/>
  <c r="E107" i="5"/>
  <c r="X107" i="5" s="1"/>
  <c r="R125" i="5"/>
  <c r="G125" i="5"/>
  <c r="T1447" i="5"/>
  <c r="AB1447" i="5"/>
  <c r="S1447" i="5"/>
  <c r="J59" i="5"/>
  <c r="F63" i="5"/>
  <c r="I70" i="5"/>
  <c r="G78" i="5"/>
  <c r="V87" i="5"/>
  <c r="H87" i="5" s="1"/>
  <c r="R90" i="5"/>
  <c r="AB114" i="5"/>
  <c r="R123" i="5"/>
  <c r="G126" i="5"/>
  <c r="H167" i="5"/>
  <c r="R167" i="5"/>
  <c r="H187" i="5"/>
  <c r="E187" i="5"/>
  <c r="X187" i="5" s="1"/>
  <c r="R187" i="5"/>
  <c r="I187" i="5"/>
  <c r="G275" i="5"/>
  <c r="I275" i="5"/>
  <c r="F275" i="5"/>
  <c r="V306" i="5"/>
  <c r="G306" i="5" s="1"/>
  <c r="I361" i="5"/>
  <c r="J361" i="5"/>
  <c r="H361" i="5"/>
  <c r="F361" i="5"/>
  <c r="V391" i="5"/>
  <c r="G391" i="5" s="1"/>
  <c r="G451" i="5"/>
  <c r="I479" i="5"/>
  <c r="H479" i="5"/>
  <c r="E479" i="5"/>
  <c r="X479" i="5" s="1"/>
  <c r="V574" i="5"/>
  <c r="F574" i="5" s="1"/>
  <c r="T641" i="5"/>
  <c r="S641" i="5"/>
  <c r="R59" i="5"/>
  <c r="G63" i="5"/>
  <c r="H111" i="5"/>
  <c r="R111" i="5"/>
  <c r="H171" i="5"/>
  <c r="R171" i="5"/>
  <c r="J171" i="5"/>
  <c r="G171" i="5"/>
  <c r="V194" i="5"/>
  <c r="I194" i="5" s="1"/>
  <c r="V314" i="5"/>
  <c r="G314" i="5" s="1"/>
  <c r="E468" i="5"/>
  <c r="X468" i="5" s="1"/>
  <c r="F468" i="5"/>
  <c r="V562" i="5"/>
  <c r="R562" i="5" s="1"/>
  <c r="I1848" i="5"/>
  <c r="H1848" i="5"/>
  <c r="G107" i="5"/>
  <c r="V115" i="5"/>
  <c r="H115" i="5" s="1"/>
  <c r="AB166" i="5"/>
  <c r="I198" i="5"/>
  <c r="E198" i="5"/>
  <c r="H198" i="5"/>
  <c r="V201" i="5"/>
  <c r="R201" i="5" s="1"/>
  <c r="R245" i="5"/>
  <c r="G245" i="5"/>
  <c r="I461" i="5"/>
  <c r="F461" i="5"/>
  <c r="J552" i="5"/>
  <c r="H552" i="5"/>
  <c r="G74" i="5"/>
  <c r="G86" i="5"/>
  <c r="J107" i="5"/>
  <c r="AB178" i="5"/>
  <c r="V215" i="5"/>
  <c r="G215" i="5" s="1"/>
  <c r="R299" i="5"/>
  <c r="J299" i="5"/>
  <c r="E392" i="5"/>
  <c r="X392" i="5" s="1"/>
  <c r="I392" i="5"/>
  <c r="H392" i="5"/>
  <c r="E62" i="5"/>
  <c r="AB110" i="5"/>
  <c r="G62" i="5"/>
  <c r="V71" i="5"/>
  <c r="H71" i="5" s="1"/>
  <c r="H74" i="5"/>
  <c r="J75" i="5"/>
  <c r="I86" i="5"/>
  <c r="V103" i="5"/>
  <c r="F103" i="5" s="1"/>
  <c r="R107" i="5"/>
  <c r="AB150" i="5"/>
  <c r="AB186" i="5"/>
  <c r="V239" i="5"/>
  <c r="G239" i="5" s="1"/>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G123" i="5"/>
  <c r="AB132" i="5"/>
  <c r="G134" i="5"/>
  <c r="G137" i="5"/>
  <c r="I166" i="5"/>
  <c r="AB190" i="5"/>
  <c r="V191" i="5"/>
  <c r="F191" i="5" s="1"/>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H134" i="5"/>
  <c r="V175" i="5"/>
  <c r="E175" i="5" s="1"/>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G167" i="5"/>
  <c r="AB174" i="5"/>
  <c r="G179" i="5"/>
  <c r="G190" i="5"/>
  <c r="AB219" i="5"/>
  <c r="G230"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I61" i="5"/>
  <c r="E61" i="5"/>
  <c r="X61" i="5" s="1"/>
  <c r="R73" i="5"/>
  <c r="E73" i="5"/>
  <c r="X73" i="5" s="1"/>
  <c r="I73" i="5"/>
  <c r="F109" i="5"/>
  <c r="R109" i="5"/>
  <c r="G133" i="5"/>
  <c r="R133" i="5"/>
  <c r="F133" i="5"/>
  <c r="F169" i="5"/>
  <c r="R169" i="5"/>
  <c r="G169" i="5"/>
  <c r="E169" i="5"/>
  <c r="X169" i="5" s="1"/>
  <c r="H195" i="5"/>
  <c r="F195" i="5"/>
  <c r="E195" i="5"/>
  <c r="X195" i="5" s="1"/>
  <c r="R195" i="5"/>
  <c r="I195" i="5"/>
  <c r="J195" i="5"/>
  <c r="G195" i="5"/>
  <c r="H67" i="5"/>
  <c r="R67" i="5"/>
  <c r="J67" i="5"/>
  <c r="E67" i="5"/>
  <c r="X67" i="5" s="1"/>
  <c r="I67" i="5"/>
  <c r="F67" i="5"/>
  <c r="H139" i="5"/>
  <c r="R139" i="5"/>
  <c r="J139" i="5"/>
  <c r="I139" i="5"/>
  <c r="E139" i="5"/>
  <c r="X139" i="5" s="1"/>
  <c r="F139" i="5"/>
  <c r="E193" i="5"/>
  <c r="X193" i="5" s="1"/>
  <c r="F193" i="5"/>
  <c r="H227" i="5"/>
  <c r="E227" i="5"/>
  <c r="X227" i="5" s="1"/>
  <c r="R227" i="5"/>
  <c r="F227" i="5"/>
  <c r="J227" i="5"/>
  <c r="I227" i="5"/>
  <c r="H143" i="5"/>
  <c r="R143" i="5"/>
  <c r="J143" i="5"/>
  <c r="F143" i="5"/>
  <c r="I143" i="5"/>
  <c r="G143" i="5"/>
  <c r="E143" i="5"/>
  <c r="X143" i="5" s="1"/>
  <c r="F177" i="5"/>
  <c r="E177" i="5"/>
  <c r="X177" i="5" s="1"/>
  <c r="R177" i="5"/>
  <c r="H183" i="5"/>
  <c r="F183" i="5"/>
  <c r="E183" i="5"/>
  <c r="X183" i="5" s="1"/>
  <c r="I183" i="5"/>
  <c r="R183" i="5"/>
  <c r="J183" i="5"/>
  <c r="G183" i="5"/>
  <c r="R241" i="5"/>
  <c r="F241" i="5"/>
  <c r="E241" i="5"/>
  <c r="H247" i="5"/>
  <c r="I247" i="5"/>
  <c r="E247" i="5"/>
  <c r="X247" i="5" s="1"/>
  <c r="F247" i="5"/>
  <c r="R247" i="5"/>
  <c r="J247" i="5"/>
  <c r="H259" i="5"/>
  <c r="E259" i="5"/>
  <c r="X259" i="5" s="1"/>
  <c r="R259" i="5"/>
  <c r="G259" i="5"/>
  <c r="J259" i="5"/>
  <c r="I259" i="5"/>
  <c r="F259" i="5"/>
  <c r="F173" i="5"/>
  <c r="R173" i="5"/>
  <c r="R93" i="5"/>
  <c r="I93" i="5"/>
  <c r="E93" i="5"/>
  <c r="X93" i="5" s="1"/>
  <c r="H99" i="5"/>
  <c r="R99" i="5"/>
  <c r="J99" i="5"/>
  <c r="E99" i="5"/>
  <c r="X99" i="5" s="1"/>
  <c r="I99" i="5"/>
  <c r="F99" i="5"/>
  <c r="H135" i="5"/>
  <c r="F135" i="5"/>
  <c r="R135" i="5"/>
  <c r="J135" i="5"/>
  <c r="I135" i="5"/>
  <c r="G135" i="5"/>
  <c r="E135" i="5"/>
  <c r="X135" i="5" s="1"/>
  <c r="H159" i="5"/>
  <c r="E159" i="5"/>
  <c r="X159" i="5" s="1"/>
  <c r="R159" i="5"/>
  <c r="J159" i="5"/>
  <c r="I159" i="5"/>
  <c r="F159" i="5"/>
  <c r="I373" i="5"/>
  <c r="R373" i="5"/>
  <c r="J373" i="5"/>
  <c r="H373" i="5"/>
  <c r="F373" i="5"/>
  <c r="E373" i="5"/>
  <c r="H83" i="5"/>
  <c r="R83" i="5"/>
  <c r="J83" i="5"/>
  <c r="I83" i="5"/>
  <c r="F83" i="5"/>
  <c r="E83" i="5"/>
  <c r="X83" i="5" s="1"/>
  <c r="R77" i="5"/>
  <c r="I77" i="5"/>
  <c r="E77" i="5"/>
  <c r="X77" i="5" s="1"/>
  <c r="R89" i="5"/>
  <c r="E89" i="5"/>
  <c r="X89" i="5" s="1"/>
  <c r="I89" i="5"/>
  <c r="E129" i="5"/>
  <c r="X129" i="5" s="1"/>
  <c r="F129" i="5"/>
  <c r="H199" i="5"/>
  <c r="R199" i="5"/>
  <c r="J199" i="5"/>
  <c r="I199" i="5"/>
  <c r="F199" i="5"/>
  <c r="G199" i="5"/>
  <c r="E199" i="5"/>
  <c r="X199" i="5" s="1"/>
  <c r="H131" i="5"/>
  <c r="F131" i="5"/>
  <c r="E131" i="5"/>
  <c r="X131" i="5" s="1"/>
  <c r="I131" i="5"/>
  <c r="R131" i="5"/>
  <c r="J131" i="5"/>
  <c r="G131" i="5"/>
  <c r="F105" i="5"/>
  <c r="R105" i="5"/>
  <c r="G105" i="5"/>
  <c r="E105" i="5"/>
  <c r="X105" i="5" s="1"/>
  <c r="H119" i="5"/>
  <c r="F119" i="5"/>
  <c r="I119" i="5"/>
  <c r="E119" i="5"/>
  <c r="X119" i="5" s="1"/>
  <c r="R119" i="5"/>
  <c r="J119" i="5"/>
  <c r="G119" i="5"/>
  <c r="G197" i="5"/>
  <c r="R197" i="5"/>
  <c r="F197" i="5"/>
  <c r="H223" i="5"/>
  <c r="R223" i="5"/>
  <c r="J223" i="5"/>
  <c r="F223" i="5"/>
  <c r="I223" i="5"/>
  <c r="E223" i="5"/>
  <c r="X223" i="5" s="1"/>
  <c r="R229" i="5"/>
  <c r="F229" i="5"/>
  <c r="E229" i="5"/>
  <c r="X229" i="5" s="1"/>
  <c r="R337" i="5"/>
  <c r="J337" i="5"/>
  <c r="H337" i="5"/>
  <c r="F337" i="5"/>
  <c r="E337" i="5"/>
  <c r="X337" i="5" s="1"/>
  <c r="F113" i="5"/>
  <c r="E113" i="5"/>
  <c r="X113" i="5" s="1"/>
  <c r="R113" i="5"/>
  <c r="H155" i="5"/>
  <c r="R155" i="5"/>
  <c r="J155" i="5"/>
  <c r="I155" i="5"/>
  <c r="E155" i="5"/>
  <c r="X155" i="5" s="1"/>
  <c r="F155" i="5"/>
  <c r="H203" i="5"/>
  <c r="R203" i="5"/>
  <c r="J203" i="5"/>
  <c r="I203" i="5"/>
  <c r="E203" i="5"/>
  <c r="X203" i="5" s="1"/>
  <c r="F203" i="5"/>
  <c r="R249" i="5"/>
  <c r="E249" i="5"/>
  <c r="F249" i="5"/>
  <c r="I69" i="5"/>
  <c r="I85" i="5"/>
  <c r="AB140" i="5"/>
  <c r="V151" i="5"/>
  <c r="AB156" i="5"/>
  <c r="AB160" i="5"/>
  <c r="V163" i="5"/>
  <c r="R179" i="5"/>
  <c r="AB204" i="5"/>
  <c r="AB211" i="5"/>
  <c r="V211" i="5"/>
  <c r="G211" i="5" s="1"/>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E66" i="5"/>
  <c r="G68" i="5"/>
  <c r="H78" i="5"/>
  <c r="E82" i="5"/>
  <c r="G84" i="5"/>
  <c r="E98" i="5"/>
  <c r="G113" i="5"/>
  <c r="E142" i="5"/>
  <c r="G158" i="5"/>
  <c r="G177" i="5"/>
  <c r="G206" i="5"/>
  <c r="AB222" i="5"/>
  <c r="G227"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H62" i="5"/>
  <c r="I62" i="5"/>
  <c r="J63" i="5"/>
  <c r="G66" i="5"/>
  <c r="G67" i="5"/>
  <c r="I78" i="5"/>
  <c r="J79" i="5"/>
  <c r="G82" i="5"/>
  <c r="G83" i="5"/>
  <c r="I94" i="5"/>
  <c r="J95" i="5"/>
  <c r="G98" i="5"/>
  <c r="G99" i="5"/>
  <c r="AB118" i="5"/>
  <c r="G121" i="5"/>
  <c r="G129" i="5"/>
  <c r="AB130" i="5"/>
  <c r="E138" i="5"/>
  <c r="G139" i="5"/>
  <c r="H142" i="5"/>
  <c r="J147" i="5"/>
  <c r="G155" i="5"/>
  <c r="H158" i="5"/>
  <c r="G159" i="5"/>
  <c r="E179" i="5"/>
  <c r="X179" i="5" s="1"/>
  <c r="AB182" i="5"/>
  <c r="G185" i="5"/>
  <c r="G193" i="5"/>
  <c r="AB194" i="5"/>
  <c r="E202" i="5"/>
  <c r="G203" i="5"/>
  <c r="G231" i="5"/>
  <c r="H235"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H219" i="5"/>
  <c r="I219" i="5"/>
  <c r="E219" i="5"/>
  <c r="X219" i="5" s="1"/>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R63" i="5"/>
  <c r="H66" i="5"/>
  <c r="E70" i="5"/>
  <c r="G72" i="5"/>
  <c r="R79" i="5"/>
  <c r="H82" i="5"/>
  <c r="E86" i="5"/>
  <c r="G88" i="5"/>
  <c r="R95" i="5"/>
  <c r="H98" i="5"/>
  <c r="AB108" i="5"/>
  <c r="E111" i="5"/>
  <c r="X111" i="5" s="1"/>
  <c r="AB124" i="5"/>
  <c r="AB128" i="5"/>
  <c r="E137" i="5"/>
  <c r="X137" i="5" s="1"/>
  <c r="AB146" i="5"/>
  <c r="R147" i="5"/>
  <c r="G154" i="5"/>
  <c r="G157" i="5"/>
  <c r="G162" i="5"/>
  <c r="E166" i="5"/>
  <c r="X166" i="5" s="1"/>
  <c r="E167" i="5"/>
  <c r="X167" i="5" s="1"/>
  <c r="AB172" i="5"/>
  <c r="F179" i="5"/>
  <c r="AB188" i="5"/>
  <c r="AB192" i="5"/>
  <c r="AB206" i="5"/>
  <c r="AB214" i="5"/>
  <c r="AB226" i="5"/>
  <c r="E231" i="5"/>
  <c r="X231" i="5" s="1"/>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I98" i="5"/>
  <c r="F111" i="5"/>
  <c r="AB134" i="5"/>
  <c r="F137" i="5"/>
  <c r="F141" i="5"/>
  <c r="AB142" i="5"/>
  <c r="E145" i="5"/>
  <c r="X145" i="5" s="1"/>
  <c r="E161" i="5"/>
  <c r="X161" i="5" s="1"/>
  <c r="F167" i="5"/>
  <c r="AB198" i="5"/>
  <c r="F205" i="5"/>
  <c r="F213" i="5"/>
  <c r="F219" i="5"/>
  <c r="F231"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E65" i="5"/>
  <c r="X65" i="5" s="1"/>
  <c r="I66" i="5"/>
  <c r="E81" i="5"/>
  <c r="X81" i="5" s="1"/>
  <c r="I82" i="5"/>
  <c r="F59" i="5"/>
  <c r="G60" i="5"/>
  <c r="I65" i="5"/>
  <c r="F75" i="5"/>
  <c r="G76" i="5"/>
  <c r="I81" i="5"/>
  <c r="G92" i="5"/>
  <c r="I97" i="5"/>
  <c r="F101" i="5"/>
  <c r="F107" i="5"/>
  <c r="E110" i="5"/>
  <c r="X110" i="5" s="1"/>
  <c r="F123" i="5"/>
  <c r="F127" i="5"/>
  <c r="AB138" i="5"/>
  <c r="G145" i="5"/>
  <c r="AB154" i="5"/>
  <c r="AB158" i="5"/>
  <c r="F161" i="5"/>
  <c r="F165" i="5"/>
  <c r="F171" i="5"/>
  <c r="E174" i="5"/>
  <c r="I179" i="5"/>
  <c r="F187" i="5"/>
  <c r="AB202" i="5"/>
  <c r="G219" i="5"/>
  <c r="AB223" i="5"/>
  <c r="I231" i="5"/>
  <c r="E233" i="5"/>
  <c r="G235"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E69" i="5"/>
  <c r="X69" i="5" s="1"/>
  <c r="E85" i="5"/>
  <c r="X85" i="5" s="1"/>
  <c r="G90" i="5"/>
  <c r="E95" i="5"/>
  <c r="X95" i="5" s="1"/>
  <c r="R101" i="5"/>
  <c r="H110" i="5"/>
  <c r="I111" i="5"/>
  <c r="R145" i="5"/>
  <c r="E147" i="5"/>
  <c r="X147" i="5" s="1"/>
  <c r="G153" i="5"/>
  <c r="AB162" i="5"/>
  <c r="R165" i="5"/>
  <c r="I167" i="5"/>
  <c r="I175" i="5"/>
  <c r="J179" i="5"/>
  <c r="J219" i="5"/>
  <c r="G223" i="5"/>
  <c r="AB227" i="5"/>
  <c r="J231" i="5"/>
  <c r="F233"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F19" i="6"/>
  <c r="X341" i="5"/>
  <c r="X304" i="5"/>
  <c r="V112" i="5"/>
  <c r="G112" i="5" s="1"/>
  <c r="AB115" i="5"/>
  <c r="F146" i="5"/>
  <c r="R146" i="5"/>
  <c r="J146" i="5"/>
  <c r="J149" i="5"/>
  <c r="I149" i="5"/>
  <c r="H149" i="5"/>
  <c r="V176" i="5"/>
  <c r="G176" i="5" s="1"/>
  <c r="AB179" i="5"/>
  <c r="AB201" i="5"/>
  <c r="H234" i="5"/>
  <c r="F234" i="5"/>
  <c r="E234" i="5"/>
  <c r="R234" i="5"/>
  <c r="J234" i="5"/>
  <c r="I234" i="5"/>
  <c r="H254" i="5"/>
  <c r="F254" i="5"/>
  <c r="E254" i="5"/>
  <c r="X254" i="5" s="1"/>
  <c r="R254" i="5"/>
  <c r="J254" i="5"/>
  <c r="I254" i="5"/>
  <c r="H286" i="5"/>
  <c r="F286" i="5"/>
  <c r="E286" i="5"/>
  <c r="X286" i="5" s="1"/>
  <c r="R286" i="5"/>
  <c r="J286" i="5"/>
  <c r="I286" i="5"/>
  <c r="AB320" i="5"/>
  <c r="V320" i="5"/>
  <c r="G320" i="5" s="1"/>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s="1"/>
  <c r="R270" i="5"/>
  <c r="J270" i="5"/>
  <c r="I270" i="5"/>
  <c r="R311" i="5"/>
  <c r="H311" i="5"/>
  <c r="I311" i="5"/>
  <c r="F311" i="5"/>
  <c r="E311" i="5"/>
  <c r="J311"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s="1"/>
  <c r="E125" i="5"/>
  <c r="X125" i="5" s="1"/>
  <c r="F126" i="5"/>
  <c r="R126" i="5"/>
  <c r="J126" i="5"/>
  <c r="AB127" i="5"/>
  <c r="J129" i="5"/>
  <c r="I129" i="5"/>
  <c r="H129" i="5"/>
  <c r="AB136" i="5"/>
  <c r="E146" i="5"/>
  <c r="AB149" i="5"/>
  <c r="H154" i="5"/>
  <c r="V156" i="5"/>
  <c r="G156" i="5" s="1"/>
  <c r="E157" i="5"/>
  <c r="X157" i="5" s="1"/>
  <c r="F158" i="5"/>
  <c r="R158" i="5"/>
  <c r="J158" i="5"/>
  <c r="AB159" i="5"/>
  <c r="J161" i="5"/>
  <c r="I161" i="5"/>
  <c r="H161" i="5"/>
  <c r="AB168" i="5"/>
  <c r="E178" i="5"/>
  <c r="X178" i="5" s="1"/>
  <c r="AB181" i="5"/>
  <c r="H186" i="5"/>
  <c r="V188" i="5"/>
  <c r="G188" i="5" s="1"/>
  <c r="F190" i="5"/>
  <c r="R190" i="5"/>
  <c r="J190" i="5"/>
  <c r="AB191" i="5"/>
  <c r="J193" i="5"/>
  <c r="I193" i="5"/>
  <c r="H193" i="5"/>
  <c r="AB200" i="5"/>
  <c r="F218" i="5"/>
  <c r="E218" i="5"/>
  <c r="R218" i="5"/>
  <c r="J218" i="5"/>
  <c r="I218" i="5"/>
  <c r="AB220" i="5"/>
  <c r="G234" i="5"/>
  <c r="H238" i="5"/>
  <c r="F238" i="5"/>
  <c r="E238" i="5"/>
  <c r="X238" i="5" s="1"/>
  <c r="R238" i="5"/>
  <c r="J238" i="5"/>
  <c r="I238" i="5"/>
  <c r="AB244" i="5"/>
  <c r="G254" i="5"/>
  <c r="AB260" i="5"/>
  <c r="G270" i="5"/>
  <c r="AB276" i="5"/>
  <c r="G286" i="5"/>
  <c r="AB292" i="5"/>
  <c r="G311" i="5"/>
  <c r="AB59" i="5"/>
  <c r="G61" i="5"/>
  <c r="AB63" i="5"/>
  <c r="G65" i="5"/>
  <c r="AB67" i="5"/>
  <c r="G69" i="5"/>
  <c r="AB71" i="5"/>
  <c r="G73" i="5"/>
  <c r="AB75" i="5"/>
  <c r="G77" i="5"/>
  <c r="AB79" i="5"/>
  <c r="G81" i="5"/>
  <c r="AB83" i="5"/>
  <c r="G85" i="5"/>
  <c r="AB87" i="5"/>
  <c r="G89" i="5"/>
  <c r="AB91" i="5"/>
  <c r="G93" i="5"/>
  <c r="AB95" i="5"/>
  <c r="G97" i="5"/>
  <c r="AB99" i="5"/>
  <c r="V104" i="5"/>
  <c r="G104" i="5" s="1"/>
  <c r="F106" i="5"/>
  <c r="R106" i="5"/>
  <c r="J106" i="5"/>
  <c r="AB107" i="5"/>
  <c r="J109" i="5"/>
  <c r="I109" i="5"/>
  <c r="H109" i="5"/>
  <c r="G114" i="5"/>
  <c r="AB116" i="5"/>
  <c r="F125" i="5"/>
  <c r="AB129" i="5"/>
  <c r="V136" i="5"/>
  <c r="G136" i="5" s="1"/>
  <c r="F138" i="5"/>
  <c r="R138" i="5"/>
  <c r="J138" i="5"/>
  <c r="AB139" i="5"/>
  <c r="J141" i="5"/>
  <c r="I141" i="5"/>
  <c r="H141" i="5"/>
  <c r="G146" i="5"/>
  <c r="AB148" i="5"/>
  <c r="F157" i="5"/>
  <c r="AB161" i="5"/>
  <c r="V168" i="5"/>
  <c r="F170" i="5"/>
  <c r="R170" i="5"/>
  <c r="J170" i="5"/>
  <c r="AB171" i="5"/>
  <c r="J173" i="5"/>
  <c r="I173" i="5"/>
  <c r="H173" i="5"/>
  <c r="G178" i="5"/>
  <c r="AB180" i="5"/>
  <c r="AB193" i="5"/>
  <c r="V200" i="5"/>
  <c r="G200" i="5" s="1"/>
  <c r="F202" i="5"/>
  <c r="R202" i="5"/>
  <c r="J202" i="5"/>
  <c r="AB203" i="5"/>
  <c r="J205" i="5"/>
  <c r="I205" i="5"/>
  <c r="H205" i="5"/>
  <c r="AB209" i="5"/>
  <c r="F210" i="5"/>
  <c r="R210" i="5"/>
  <c r="J210" i="5"/>
  <c r="I210" i="5"/>
  <c r="V220" i="5"/>
  <c r="G220" i="5" s="1"/>
  <c r="R221" i="5"/>
  <c r="J221" i="5"/>
  <c r="I221" i="5"/>
  <c r="H221" i="5"/>
  <c r="G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G116" i="5" s="1"/>
  <c r="AB119" i="5"/>
  <c r="V148" i="5"/>
  <c r="G148" i="5" s="1"/>
  <c r="E149" i="5"/>
  <c r="AB151" i="5"/>
  <c r="J153" i="5"/>
  <c r="I153" i="5"/>
  <c r="H153" i="5"/>
  <c r="AB173" i="5"/>
  <c r="H178" i="5"/>
  <c r="V180" i="5"/>
  <c r="G180" i="5" s="1"/>
  <c r="E181" i="5"/>
  <c r="X181" i="5" s="1"/>
  <c r="F182" i="5"/>
  <c r="R182" i="5"/>
  <c r="J182" i="5"/>
  <c r="AB183" i="5"/>
  <c r="J185" i="5"/>
  <c r="I185" i="5"/>
  <c r="H185"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H114" i="5"/>
  <c r="F118" i="5"/>
  <c r="R118" i="5"/>
  <c r="J118" i="5"/>
  <c r="J101" i="5"/>
  <c r="I101" i="5"/>
  <c r="H101" i="5"/>
  <c r="G106" i="5"/>
  <c r="I114" i="5"/>
  <c r="F117" i="5"/>
  <c r="E118" i="5"/>
  <c r="AB121" i="5"/>
  <c r="V128" i="5"/>
  <c r="G128" i="5" s="1"/>
  <c r="F130" i="5"/>
  <c r="R130" i="5"/>
  <c r="J130" i="5"/>
  <c r="T130" i="5" s="1"/>
  <c r="AB131" i="5"/>
  <c r="J133" i="5"/>
  <c r="I133" i="5"/>
  <c r="H133" i="5"/>
  <c r="G138" i="5"/>
  <c r="I146" i="5"/>
  <c r="F149" i="5"/>
  <c r="AB153" i="5"/>
  <c r="V160" i="5"/>
  <c r="G160" i="5" s="1"/>
  <c r="F162" i="5"/>
  <c r="R162" i="5"/>
  <c r="J162" i="5"/>
  <c r="AB163" i="5"/>
  <c r="J165" i="5"/>
  <c r="I165" i="5"/>
  <c r="H165" i="5"/>
  <c r="G170" i="5"/>
  <c r="I178" i="5"/>
  <c r="F181" i="5"/>
  <c r="E182" i="5"/>
  <c r="AB185" i="5"/>
  <c r="V192" i="5"/>
  <c r="G192" i="5" s="1"/>
  <c r="AB195" i="5"/>
  <c r="J197" i="5"/>
  <c r="I197" i="5"/>
  <c r="H197" i="5"/>
  <c r="G202" i="5"/>
  <c r="F206" i="5"/>
  <c r="R206" i="5"/>
  <c r="J206" i="5"/>
  <c r="I206" i="5"/>
  <c r="E209" i="5"/>
  <c r="X209" i="5" s="1"/>
  <c r="G210" i="5"/>
  <c r="V212" i="5"/>
  <c r="R213" i="5"/>
  <c r="J213" i="5"/>
  <c r="I213" i="5"/>
  <c r="H213" i="5"/>
  <c r="G213" i="5"/>
  <c r="F222" i="5"/>
  <c r="E222" i="5"/>
  <c r="X222" i="5" s="1"/>
  <c r="R222" i="5"/>
  <c r="J222" i="5"/>
  <c r="I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AB109" i="5"/>
  <c r="E117" i="5"/>
  <c r="X117" i="5" s="1"/>
  <c r="J121" i="5"/>
  <c r="I121" i="5"/>
  <c r="H121" i="5"/>
  <c r="AB141" i="5"/>
  <c r="H146" i="5"/>
  <c r="F150" i="5"/>
  <c r="R150" i="5"/>
  <c r="J150" i="5"/>
  <c r="AB60" i="5"/>
  <c r="AB64" i="5"/>
  <c r="AB68" i="5"/>
  <c r="AB72" i="5"/>
  <c r="AB76" i="5"/>
  <c r="AB80" i="5"/>
  <c r="AB84" i="5"/>
  <c r="AB88" i="5"/>
  <c r="AB92" i="5"/>
  <c r="AB96" i="5"/>
  <c r="AB100" i="5"/>
  <c r="AB101" i="5"/>
  <c r="H106" i="5"/>
  <c r="V108" i="5"/>
  <c r="G108" i="5" s="1"/>
  <c r="E109" i="5"/>
  <c r="X109" i="5" s="1"/>
  <c r="F110" i="5"/>
  <c r="R110" i="5"/>
  <c r="J110" i="5"/>
  <c r="AB111" i="5"/>
  <c r="J113" i="5"/>
  <c r="I113" i="5"/>
  <c r="H113" i="5"/>
  <c r="G117" i="5"/>
  <c r="G118" i="5"/>
  <c r="AB120" i="5"/>
  <c r="E130" i="5"/>
  <c r="AB133" i="5"/>
  <c r="H138" i="5"/>
  <c r="V140" i="5"/>
  <c r="G140" i="5" s="1"/>
  <c r="E141" i="5"/>
  <c r="X141" i="5" s="1"/>
  <c r="F142" i="5"/>
  <c r="R142" i="5"/>
  <c r="J142" i="5"/>
  <c r="AB143" i="5"/>
  <c r="J145" i="5"/>
  <c r="I145" i="5"/>
  <c r="H145" i="5"/>
  <c r="G149" i="5"/>
  <c r="G150" i="5"/>
  <c r="AB152" i="5"/>
  <c r="E162" i="5"/>
  <c r="AB165" i="5"/>
  <c r="H170" i="5"/>
  <c r="V172" i="5"/>
  <c r="G172" i="5" s="1"/>
  <c r="E173" i="5"/>
  <c r="X173" i="5" s="1"/>
  <c r="F174" i="5"/>
  <c r="R174" i="5"/>
  <c r="J174" i="5"/>
  <c r="AB175" i="5"/>
  <c r="J177" i="5"/>
  <c r="I177" i="5"/>
  <c r="H177" i="5"/>
  <c r="G181" i="5"/>
  <c r="G182" i="5"/>
  <c r="AB184" i="5"/>
  <c r="AB197" i="5"/>
  <c r="H202" i="5"/>
  <c r="V204" i="5"/>
  <c r="G204" i="5" s="1"/>
  <c r="E205" i="5"/>
  <c r="X205" i="5" s="1"/>
  <c r="E206" i="5"/>
  <c r="AB208" i="5"/>
  <c r="F209" i="5"/>
  <c r="H210" i="5"/>
  <c r="G222"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s="1"/>
  <c r="E121" i="5"/>
  <c r="AB123" i="5"/>
  <c r="AB145" i="5"/>
  <c r="R149" i="5"/>
  <c r="H150" i="5"/>
  <c r="V152" i="5"/>
  <c r="E153" i="5"/>
  <c r="X153" i="5" s="1"/>
  <c r="F154" i="5"/>
  <c r="R154" i="5"/>
  <c r="J154" i="5"/>
  <c r="AB155" i="5"/>
  <c r="J157" i="5"/>
  <c r="I157" i="5"/>
  <c r="H157" i="5"/>
  <c r="AB177" i="5"/>
  <c r="R181" i="5"/>
  <c r="H182" i="5"/>
  <c r="V184" i="5"/>
  <c r="G184" i="5" s="1"/>
  <c r="E185" i="5"/>
  <c r="X185" i="5" s="1"/>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J60" i="5"/>
  <c r="H60" i="5"/>
  <c r="F60" i="5"/>
  <c r="J61" i="5"/>
  <c r="H61" i="5"/>
  <c r="J64" i="5"/>
  <c r="H64" i="5"/>
  <c r="F64" i="5"/>
  <c r="J65" i="5"/>
  <c r="H65" i="5"/>
  <c r="J68" i="5"/>
  <c r="H68" i="5"/>
  <c r="F68" i="5"/>
  <c r="J69" i="5"/>
  <c r="H69" i="5"/>
  <c r="J72" i="5"/>
  <c r="T72" i="5" s="1"/>
  <c r="H72" i="5"/>
  <c r="F72" i="5"/>
  <c r="J73" i="5"/>
  <c r="H73" i="5"/>
  <c r="AB77" i="5"/>
  <c r="J80" i="5"/>
  <c r="H80" i="5"/>
  <c r="F80" i="5"/>
  <c r="J81" i="5"/>
  <c r="H81" i="5"/>
  <c r="AB85" i="5"/>
  <c r="J88" i="5"/>
  <c r="H88" i="5"/>
  <c r="F88" i="5"/>
  <c r="J89" i="5"/>
  <c r="H89" i="5"/>
  <c r="AB93" i="5"/>
  <c r="AB97" i="5"/>
  <c r="H118" i="5"/>
  <c r="F122" i="5"/>
  <c r="R122" i="5"/>
  <c r="J122" i="5"/>
  <c r="J125" i="5"/>
  <c r="I125" i="5"/>
  <c r="H125" i="5"/>
  <c r="E60" i="5"/>
  <c r="X60" i="5" s="1"/>
  <c r="E64" i="5"/>
  <c r="X64" i="5" s="1"/>
  <c r="E68" i="5"/>
  <c r="X68" i="5" s="1"/>
  <c r="E72" i="5"/>
  <c r="X72" i="5" s="1"/>
  <c r="E76" i="5"/>
  <c r="E80" i="5"/>
  <c r="X80" i="5" s="1"/>
  <c r="E84" i="5"/>
  <c r="X84" i="5" s="1"/>
  <c r="E88" i="5"/>
  <c r="X88" i="5" s="1"/>
  <c r="E92" i="5"/>
  <c r="E96" i="5"/>
  <c r="E101" i="5"/>
  <c r="X101" i="5" s="1"/>
  <c r="R102" i="5"/>
  <c r="J102" i="5"/>
  <c r="AB103" i="5"/>
  <c r="J105" i="5"/>
  <c r="I105" i="5"/>
  <c r="H105" i="5"/>
  <c r="G109" i="5"/>
  <c r="G110" i="5"/>
  <c r="AB112" i="5"/>
  <c r="I118" i="5"/>
  <c r="F121" i="5"/>
  <c r="E122" i="5"/>
  <c r="AB125" i="5"/>
  <c r="R129" i="5"/>
  <c r="H130" i="5"/>
  <c r="V132" i="5"/>
  <c r="G132" i="5" s="1"/>
  <c r="E133" i="5"/>
  <c r="X133" i="5" s="1"/>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s="1"/>
  <c r="F198" i="5"/>
  <c r="R198" i="5"/>
  <c r="J198" i="5"/>
  <c r="AB199" i="5"/>
  <c r="J201" i="5"/>
  <c r="G205" i="5"/>
  <c r="H206" i="5"/>
  <c r="G214" i="5"/>
  <c r="V216" i="5"/>
  <c r="G216" i="5" s="1"/>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G233" i="5"/>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G225" i="5"/>
  <c r="G229" i="5"/>
  <c r="G237" i="5"/>
  <c r="G241" i="5"/>
  <c r="AB213" i="5"/>
  <c r="AB217" i="5"/>
  <c r="AB221" i="5"/>
  <c r="V224" i="5"/>
  <c r="H225" i="5"/>
  <c r="AB225" i="5"/>
  <c r="V228" i="5"/>
  <c r="G228" i="5" s="1"/>
  <c r="H229" i="5"/>
  <c r="AB229" i="5"/>
  <c r="V232" i="5"/>
  <c r="H233" i="5"/>
  <c r="AB233" i="5"/>
  <c r="V236" i="5"/>
  <c r="G236" i="5" s="1"/>
  <c r="H237" i="5"/>
  <c r="AB237" i="5"/>
  <c r="V240" i="5"/>
  <c r="G240" i="5" s="1"/>
  <c r="H241"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C4" i="6" s="1"/>
  <c r="J5" i="6"/>
  <c r="I6" i="6"/>
  <c r="I7" i="6"/>
  <c r="I8" i="6"/>
  <c r="I9" i="6"/>
  <c r="I10" i="6"/>
  <c r="I11" i="6"/>
  <c r="I12" i="6"/>
  <c r="J22" i="6"/>
  <c r="J34" i="6"/>
  <c r="I35" i="6"/>
  <c r="J42" i="6"/>
  <c r="J50" i="6"/>
  <c r="I51" i="6"/>
  <c r="J59" i="6"/>
  <c r="I60" i="6"/>
  <c r="C5" i="7"/>
  <c r="D1" i="6"/>
  <c r="J6" i="6"/>
  <c r="J7" i="6"/>
  <c r="J8" i="6"/>
  <c r="J9" i="6"/>
  <c r="J10" i="6"/>
  <c r="C10" i="6" s="1"/>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337" i="5"/>
  <c r="T437" i="5"/>
  <c r="T349" i="5"/>
  <c r="T433" i="5"/>
  <c r="T179" i="5"/>
  <c r="S511" i="5"/>
  <c r="S147" i="5"/>
  <c r="T158" i="5"/>
  <c r="T193" i="5"/>
  <c r="S193" i="5"/>
  <c r="S203" i="5"/>
  <c r="T182" i="5"/>
  <c r="T165" i="5"/>
  <c r="T213" i="5"/>
  <c r="T384" i="5"/>
  <c r="T84" i="5"/>
  <c r="T123" i="5"/>
  <c r="T250" i="5"/>
  <c r="T61" i="5"/>
  <c r="S85"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T234" i="5"/>
  <c r="S169" i="5"/>
  <c r="T126" i="5"/>
  <c r="T138" i="5"/>
  <c r="T171" i="5"/>
  <c r="T205" i="5"/>
  <c r="T121" i="5"/>
  <c r="T150" i="5"/>
  <c r="T110" i="5"/>
  <c r="S61" i="5"/>
  <c r="T76" i="5"/>
  <c r="S123" i="5"/>
  <c r="S177" i="5"/>
  <c r="T186" i="5"/>
  <c r="T226" i="5"/>
  <c r="T327" i="5"/>
  <c r="S361"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83" i="5"/>
  <c r="S95" i="5"/>
  <c r="S161" i="5"/>
  <c r="S171" i="5"/>
  <c r="T119" i="5"/>
  <c r="T183" i="5"/>
  <c r="T131" i="5"/>
  <c r="T195" i="5"/>
  <c r="T206" i="5"/>
  <c r="T294" i="5"/>
  <c r="T142" i="5"/>
  <c r="T93" i="5"/>
  <c r="S113" i="5"/>
  <c r="S145" i="5"/>
  <c r="T154" i="5"/>
  <c r="T214" i="5"/>
  <c r="T298" i="5"/>
  <c r="T64" i="5"/>
  <c r="T69" i="5"/>
  <c r="T8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S229" i="5"/>
  <c r="S237" i="5"/>
  <c r="T341" i="5"/>
  <c r="S225" i="5"/>
  <c r="S179" i="5"/>
  <c r="S105" i="5"/>
  <c r="S137" i="5"/>
  <c r="T127" i="5"/>
  <c r="S159" i="5"/>
  <c r="S75" i="5"/>
  <c r="T83" i="5"/>
  <c r="T106" i="5"/>
  <c r="T139" i="5"/>
  <c r="T173" i="5"/>
  <c r="T221" i="5"/>
  <c r="T242" i="5"/>
  <c r="S119" i="5"/>
  <c r="S183" i="5"/>
  <c r="T118" i="5"/>
  <c r="S131" i="5"/>
  <c r="S195" i="5"/>
  <c r="T111" i="5"/>
  <c r="T174" i="5"/>
  <c r="T331" i="5"/>
  <c r="S65" i="5"/>
  <c r="T85" i="5"/>
  <c r="T187" i="5"/>
  <c r="T361"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413" i="5"/>
  <c r="T415" i="5"/>
  <c r="S543" i="5"/>
  <c r="S127" i="5"/>
  <c r="T161" i="5"/>
  <c r="T75" i="5"/>
  <c r="S129" i="5"/>
  <c r="T141" i="5"/>
  <c r="T371" i="5"/>
  <c r="T185" i="5"/>
  <c r="T133" i="5"/>
  <c r="T197" i="5"/>
  <c r="T278" i="5"/>
  <c r="S408" i="5"/>
  <c r="S111" i="5"/>
  <c r="T143" i="5"/>
  <c r="S197" i="5"/>
  <c r="T77" i="5"/>
  <c r="T96" i="5"/>
  <c r="T155" i="5"/>
  <c r="S187" i="5"/>
  <c r="T282"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T409" i="5"/>
  <c r="T445" i="5"/>
  <c r="T381" i="5"/>
  <c r="T304" i="5"/>
  <c r="T429" i="5"/>
  <c r="S479" i="5"/>
  <c r="T286" i="5"/>
  <c r="T178" i="5"/>
  <c r="T129" i="5"/>
  <c r="S67" i="5"/>
  <c r="T107" i="5"/>
  <c r="T323" i="5"/>
  <c r="T101" i="5"/>
  <c r="T113" i="5"/>
  <c r="S143" i="5"/>
  <c r="S175" i="5"/>
  <c r="S69" i="5"/>
  <c r="S89" i="5"/>
  <c r="S155"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9" i="5"/>
  <c r="T67" i="5"/>
  <c r="S99" i="5"/>
  <c r="T109" i="5"/>
  <c r="T162" i="5"/>
  <c r="T246" i="5"/>
  <c r="T307" i="5"/>
  <c r="T145" i="5"/>
  <c r="T177" i="5"/>
  <c r="S81" i="5"/>
  <c r="T157" i="5"/>
  <c r="T81" i="5"/>
  <c r="T122"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10" i="5"/>
  <c r="T389" i="5"/>
  <c r="T397" i="5"/>
  <c r="T449" i="5"/>
  <c r="T254" i="5"/>
  <c r="T114" i="5"/>
  <c r="T147" i="5"/>
  <c r="T218" i="5"/>
  <c r="T238" i="5"/>
  <c r="T59" i="5"/>
  <c r="T79" i="5"/>
  <c r="T99" i="5"/>
  <c r="T170" i="5"/>
  <c r="T203" i="5"/>
  <c r="T210" i="5"/>
  <c r="T274" i="5"/>
  <c r="T153" i="5"/>
  <c r="T351" i="5"/>
  <c r="T222" i="5"/>
  <c r="S73" i="5"/>
  <c r="T92" i="5"/>
  <c r="T97"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468" i="5"/>
  <c r="T261" i="5"/>
  <c r="T202" i="5"/>
  <c r="T499" i="5"/>
  <c r="T428" i="5"/>
  <c r="T86" i="5"/>
  <c r="T380" i="5"/>
  <c r="T456" i="5"/>
  <c r="T357" i="5"/>
  <c r="T311" i="5"/>
  <c r="T258" i="5"/>
  <c r="T352" i="5"/>
  <c r="T416" i="5"/>
  <c r="T432" i="5"/>
  <c r="T484" i="5"/>
  <c r="T266" i="5"/>
  <c r="T344" i="5"/>
  <c r="T146" i="5"/>
  <c r="T117" i="5"/>
  <c r="T404" i="5"/>
  <c r="C9" i="6" l="1"/>
  <c r="C11" i="6"/>
  <c r="C8" i="6"/>
  <c r="B11" i="5"/>
  <c r="B27" i="5"/>
  <c r="B35" i="5"/>
  <c r="B43" i="5"/>
  <c r="B51" i="5"/>
  <c r="C12" i="5"/>
  <c r="C20" i="5"/>
  <c r="C28" i="5"/>
  <c r="C36" i="5"/>
  <c r="C44" i="5"/>
  <c r="C52" i="5"/>
  <c r="B10" i="5"/>
  <c r="C27" i="5"/>
  <c r="B12" i="5"/>
  <c r="B20" i="5"/>
  <c r="B28" i="5"/>
  <c r="B36" i="5"/>
  <c r="B44" i="5"/>
  <c r="B52" i="5"/>
  <c r="C5" i="5"/>
  <c r="C13" i="5"/>
  <c r="C21" i="5"/>
  <c r="C29" i="5"/>
  <c r="C37" i="5"/>
  <c r="C45" i="5"/>
  <c r="C53" i="5"/>
  <c r="B18" i="5"/>
  <c r="B58" i="5"/>
  <c r="C11" i="5"/>
  <c r="B5" i="5"/>
  <c r="B13" i="5"/>
  <c r="B21" i="5"/>
  <c r="B29" i="5"/>
  <c r="B37" i="5"/>
  <c r="B45" i="5"/>
  <c r="B53" i="5"/>
  <c r="C6" i="5"/>
  <c r="C14" i="5"/>
  <c r="C22" i="5"/>
  <c r="C30" i="5"/>
  <c r="C38" i="5"/>
  <c r="C46" i="5"/>
  <c r="C54" i="5"/>
  <c r="B34" i="5"/>
  <c r="C43" i="5"/>
  <c r="V43" i="5" s="1"/>
  <c r="F43" i="5" s="1"/>
  <c r="B6" i="5"/>
  <c r="B14" i="5"/>
  <c r="B22" i="5"/>
  <c r="B30" i="5"/>
  <c r="B38" i="5"/>
  <c r="B46" i="5"/>
  <c r="B54" i="5"/>
  <c r="C7" i="5"/>
  <c r="C15" i="5"/>
  <c r="C23" i="5"/>
  <c r="C31" i="5"/>
  <c r="C39" i="5"/>
  <c r="C47" i="5"/>
  <c r="C55" i="5"/>
  <c r="B26" i="5"/>
  <c r="C51" i="5"/>
  <c r="B7" i="5"/>
  <c r="B15" i="5"/>
  <c r="B23" i="5"/>
  <c r="B31" i="5"/>
  <c r="B39" i="5"/>
  <c r="B47" i="5"/>
  <c r="B55" i="5"/>
  <c r="C8" i="5"/>
  <c r="C16" i="5"/>
  <c r="C24" i="5"/>
  <c r="C32" i="5"/>
  <c r="C40" i="5"/>
  <c r="C48" i="5"/>
  <c r="C56" i="5"/>
  <c r="B50" i="5"/>
  <c r="C35" i="5"/>
  <c r="B8" i="5"/>
  <c r="B16" i="5"/>
  <c r="B24" i="5"/>
  <c r="B32" i="5"/>
  <c r="B40" i="5"/>
  <c r="B48" i="5"/>
  <c r="B56" i="5"/>
  <c r="C9" i="5"/>
  <c r="C17" i="5"/>
  <c r="C25" i="5"/>
  <c r="C33" i="5"/>
  <c r="C41" i="5"/>
  <c r="C49" i="5"/>
  <c r="C57" i="5"/>
  <c r="B42" i="5"/>
  <c r="B9" i="5"/>
  <c r="B17" i="5"/>
  <c r="B25" i="5"/>
  <c r="B33" i="5"/>
  <c r="B41" i="5"/>
  <c r="B49" i="5"/>
  <c r="B57" i="5"/>
  <c r="C10" i="5"/>
  <c r="C18" i="5"/>
  <c r="C26" i="5"/>
  <c r="C34" i="5"/>
  <c r="C42" i="5"/>
  <c r="C50" i="5"/>
  <c r="C58" i="5"/>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504" i="5"/>
  <c r="X503" i="5"/>
  <c r="X338" i="5"/>
  <c r="X121" i="5"/>
  <c r="X323" i="5"/>
  <c r="X360" i="5"/>
  <c r="X483" i="5"/>
  <c r="X326" i="5"/>
  <c r="X310" i="5"/>
  <c r="X146" i="5"/>
  <c r="X488" i="5"/>
  <c r="X514" i="5"/>
  <c r="X498" i="5"/>
  <c r="X482" i="5"/>
  <c r="X558" i="5"/>
  <c r="X555" i="5"/>
  <c r="X535" i="5"/>
  <c r="X230" i="5"/>
  <c r="X149" i="5"/>
  <c r="X530" i="5"/>
  <c r="X387" i="5"/>
  <c r="X122" i="5"/>
  <c r="X546" i="5"/>
  <c r="X559" i="5"/>
  <c r="S532" i="5"/>
  <c r="X336" i="5"/>
  <c r="X356" i="5"/>
  <c r="S356" i="5"/>
  <c r="X318" i="5"/>
  <c r="X154" i="5"/>
  <c r="X214" i="5"/>
  <c r="X233" i="5"/>
  <c r="X70" i="5"/>
  <c r="X329" i="5"/>
  <c r="X98" i="5"/>
  <c r="X241" i="5"/>
  <c r="X301" i="5"/>
  <c r="X198" i="5"/>
  <c r="X134" i="5"/>
  <c r="X234" i="5"/>
  <c r="X174" i="5"/>
  <c r="X353" i="5"/>
  <c r="S343" i="5"/>
  <c r="X158" i="5"/>
  <c r="X331" i="5"/>
  <c r="X246" i="5"/>
  <c r="X114" i="5"/>
  <c r="X333" i="5"/>
  <c r="X82" i="5"/>
  <c r="X451" i="5"/>
  <c r="X78" i="5"/>
  <c r="X335" i="5"/>
  <c r="X282" i="5"/>
  <c r="X206" i="5"/>
  <c r="X162" i="5"/>
  <c r="X325" i="5"/>
  <c r="X138" i="5"/>
  <c r="X142" i="5"/>
  <c r="X126" i="5"/>
  <c r="X217" i="5"/>
  <c r="X278" i="5"/>
  <c r="X182" i="5"/>
  <c r="X218" i="5"/>
  <c r="X86" i="5"/>
  <c r="X202" i="5"/>
  <c r="X369" i="5"/>
  <c r="X315" i="5"/>
  <c r="S315" i="5"/>
  <c r="X96" i="5"/>
  <c r="X327" i="5"/>
  <c r="X118" i="5"/>
  <c r="X311" i="5"/>
  <c r="X253" i="5"/>
  <c r="X317" i="5"/>
  <c r="X66" i="5"/>
  <c r="X373" i="5"/>
  <c r="X62" i="5"/>
  <c r="X357" i="5"/>
  <c r="S357" i="5"/>
  <c r="X90" i="5"/>
  <c r="X130" i="5"/>
  <c r="X383" i="5"/>
  <c r="S383" i="5"/>
  <c r="X313" i="5"/>
  <c r="X92" i="5"/>
  <c r="X76"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189" i="5"/>
  <c r="E2173" i="5"/>
  <c r="X2173" i="5" s="1"/>
  <c r="H2116" i="5"/>
  <c r="R1754" i="5"/>
  <c r="J1593" i="5"/>
  <c r="H1593" i="5"/>
  <c r="H1385" i="5"/>
  <c r="I672" i="5"/>
  <c r="J215" i="5"/>
  <c r="F2301" i="5"/>
  <c r="R1593" i="5"/>
  <c r="J1385" i="5"/>
  <c r="E1320" i="5"/>
  <c r="X1320" i="5" s="1"/>
  <c r="J189" i="5"/>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F115" i="5"/>
  <c r="E265" i="5"/>
  <c r="I115" i="5"/>
  <c r="F265" i="5"/>
  <c r="F672" i="5"/>
  <c r="E115"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39" i="5"/>
  <c r="J2133" i="5"/>
  <c r="J2161" i="5"/>
  <c r="E1919" i="5"/>
  <c r="X1919" i="5" s="1"/>
  <c r="I1716" i="5"/>
  <c r="H1426" i="5"/>
  <c r="H1329" i="5"/>
  <c r="I608" i="5"/>
  <c r="F808" i="5"/>
  <c r="J314" i="5"/>
  <c r="T314" i="5" s="1"/>
  <c r="H239" i="5"/>
  <c r="R2133" i="5"/>
  <c r="R2161" i="5"/>
  <c r="F1919" i="5"/>
  <c r="J1716" i="5"/>
  <c r="E1403" i="5"/>
  <c r="X1403" i="5" s="1"/>
  <c r="R1067" i="5"/>
  <c r="E1308" i="5"/>
  <c r="X1308" i="5" s="1"/>
  <c r="J1145" i="5"/>
  <c r="G750" i="5"/>
  <c r="H883" i="5"/>
  <c r="H447" i="5"/>
  <c r="I808" i="5"/>
  <c r="F175"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8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87"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F87" i="5"/>
  <c r="R87" i="5"/>
  <c r="J1842" i="5"/>
  <c r="H1696" i="5"/>
  <c r="E1317" i="5"/>
  <c r="X1317" i="5" s="1"/>
  <c r="J1086" i="5"/>
  <c r="I524" i="5"/>
  <c r="R439" i="5"/>
  <c r="I293" i="5"/>
  <c r="J87" i="5"/>
  <c r="T87" i="5" s="1"/>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F102" i="5"/>
  <c r="E2325" i="5"/>
  <c r="X2325" i="5" s="1"/>
  <c r="H2012" i="5"/>
  <c r="F640" i="5"/>
  <c r="E556" i="5"/>
  <c r="J207"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E194" i="5"/>
  <c r="G2413" i="5"/>
  <c r="E2301" i="5"/>
  <c r="X2301" i="5" s="1"/>
  <c r="G1936" i="5"/>
  <c r="I1801" i="5"/>
  <c r="J1664" i="5"/>
  <c r="I1712" i="5"/>
  <c r="E1494" i="5"/>
  <c r="X1494" i="5" s="1"/>
  <c r="E1190" i="5"/>
  <c r="X1190" i="5" s="1"/>
  <c r="J1352" i="5"/>
  <c r="I1292" i="5"/>
  <c r="R875" i="5"/>
  <c r="G712" i="5"/>
  <c r="R738" i="5"/>
  <c r="E749" i="5"/>
  <c r="X749" i="5" s="1"/>
  <c r="I717" i="5"/>
  <c r="R718" i="5"/>
  <c r="F757" i="5"/>
  <c r="I306" i="5"/>
  <c r="H189" i="5"/>
  <c r="F189" i="5"/>
  <c r="R207" i="5"/>
  <c r="E102" i="5"/>
  <c r="F281" i="5"/>
  <c r="E1510" i="5"/>
  <c r="X1510" i="5" s="1"/>
  <c r="F1190" i="5"/>
  <c r="I983" i="5"/>
  <c r="J1292" i="5"/>
  <c r="G974" i="5"/>
  <c r="E974" i="5"/>
  <c r="X974" i="5" s="1"/>
  <c r="F749" i="5"/>
  <c r="J717" i="5"/>
  <c r="H640" i="5"/>
  <c r="H588" i="5"/>
  <c r="R435" i="5"/>
  <c r="H431" i="5"/>
  <c r="I281" i="5"/>
  <c r="I189"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E71"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E201" i="5"/>
  <c r="F71" i="5"/>
  <c r="R71" i="5"/>
  <c r="F2381" i="5"/>
  <c r="E2405" i="5"/>
  <c r="X2405" i="5" s="1"/>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s="1"/>
  <c r="I2035" i="5"/>
  <c r="E1786" i="5"/>
  <c r="X1786" i="5" s="1"/>
  <c r="I1471" i="5"/>
  <c r="R1471" i="5"/>
  <c r="R971" i="5"/>
  <c r="H1145" i="5"/>
  <c r="H971" i="5"/>
  <c r="J817" i="5"/>
  <c r="R817" i="5"/>
  <c r="F303" i="5"/>
  <c r="I201" i="5"/>
  <c r="G971" i="5"/>
  <c r="J71" i="5"/>
  <c r="T71" i="5" s="1"/>
  <c r="I71" i="5"/>
  <c r="F201" i="5"/>
  <c r="G2289" i="5"/>
  <c r="G592" i="5"/>
  <c r="R1055" i="5"/>
  <c r="I891" i="5"/>
  <c r="H867" i="5"/>
  <c r="G915" i="5"/>
  <c r="G774" i="5"/>
  <c r="R712" i="5"/>
  <c r="R427" i="5"/>
  <c r="J194"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H175" i="5"/>
  <c r="R175" i="5"/>
  <c r="J175" i="5"/>
  <c r="H808" i="5"/>
  <c r="J808" i="5"/>
  <c r="E808" i="5"/>
  <c r="X808" i="5" s="1"/>
  <c r="E644" i="5"/>
  <c r="X644" i="5" s="1"/>
  <c r="F644" i="5"/>
  <c r="G194" i="5"/>
  <c r="G87" i="5"/>
  <c r="I2265" i="5"/>
  <c r="R2265" i="5"/>
  <c r="J2265" i="5"/>
  <c r="E608" i="5"/>
  <c r="F608" i="5"/>
  <c r="J1138" i="5"/>
  <c r="E891" i="5"/>
  <c r="X891" i="5" s="1"/>
  <c r="I867" i="5"/>
  <c r="R915" i="5"/>
  <c r="R710" i="5"/>
  <c r="H664" i="5"/>
  <c r="H608" i="5"/>
  <c r="H407" i="5"/>
  <c r="F194" i="5"/>
  <c r="I2215" i="5"/>
  <c r="J2215" i="5"/>
  <c r="G2265" i="5"/>
  <c r="J1198" i="5"/>
  <c r="R1198" i="5"/>
  <c r="I1198" i="5"/>
  <c r="H1198" i="5"/>
  <c r="E987" i="5"/>
  <c r="X987" i="5" s="1"/>
  <c r="F987" i="5"/>
  <c r="H851" i="5"/>
  <c r="F851" i="5"/>
  <c r="G7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H215" i="5"/>
  <c r="E215" i="5"/>
  <c r="I215" i="5"/>
  <c r="F215" i="5"/>
  <c r="R931" i="5"/>
  <c r="R1138" i="5"/>
  <c r="E867" i="5"/>
  <c r="X867" i="5" s="1"/>
  <c r="G891" i="5"/>
  <c r="G867" i="5"/>
  <c r="I679" i="5"/>
  <c r="J427" i="5"/>
  <c r="F2265" i="5"/>
  <c r="E2265" i="5"/>
  <c r="X2265" i="5" s="1"/>
  <c r="I2199" i="5"/>
  <c r="R2199" i="5"/>
  <c r="J2199" i="5"/>
  <c r="E1051" i="5"/>
  <c r="X1051" i="5" s="1"/>
  <c r="H1051" i="5"/>
  <c r="G1067" i="5"/>
  <c r="R578" i="5"/>
  <c r="F578" i="5"/>
  <c r="G201" i="5"/>
  <c r="G115"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s="1"/>
  <c r="J1309" i="5"/>
  <c r="I1309" i="5"/>
  <c r="J1325" i="5"/>
  <c r="F1325" i="5"/>
  <c r="H43" i="5"/>
  <c r="E43" i="5"/>
  <c r="H91" i="5"/>
  <c r="R91" i="5"/>
  <c r="E91" i="5"/>
  <c r="I91" i="5"/>
  <c r="J91" i="5"/>
  <c r="G43"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H163" i="5"/>
  <c r="R163" i="5"/>
  <c r="J163" i="5"/>
  <c r="I163" i="5"/>
  <c r="F163" i="5"/>
  <c r="E163" i="5"/>
  <c r="G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H151" i="5"/>
  <c r="R151" i="5"/>
  <c r="J151" i="5"/>
  <c r="I151" i="5"/>
  <c r="F151" i="5"/>
  <c r="E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G15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B52" i="6"/>
  <c r="G52" i="6" s="1"/>
  <c r="B37" i="6"/>
  <c r="G37" i="6" s="1"/>
  <c r="B42" i="6"/>
  <c r="G42" i="6" s="1"/>
  <c r="B40" i="6"/>
  <c r="G40" i="6" s="1"/>
  <c r="B50" i="6"/>
  <c r="G50" i="6" s="1"/>
  <c r="B25" i="6"/>
  <c r="G25" i="6" s="1"/>
  <c r="B35" i="6"/>
  <c r="G35" i="6" s="1"/>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s="1"/>
  <c r="B46" i="6"/>
  <c r="G46" i="6" s="1"/>
  <c r="B26" i="6"/>
  <c r="G26" i="6" s="1"/>
  <c r="G21" i="6"/>
  <c r="H21" i="6" s="1"/>
  <c r="B36" i="6"/>
  <c r="G36" i="6" s="1"/>
  <c r="G20" i="6"/>
  <c r="H20"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s="1"/>
  <c r="B51" i="4"/>
  <c r="A35" i="6" s="1"/>
  <c r="B69" i="4"/>
  <c r="A50" i="6" s="1"/>
  <c r="B63" i="4"/>
  <c r="A45" i="6" s="1"/>
  <c r="F67" i="6"/>
  <c r="F31" i="6"/>
  <c r="F46" i="6"/>
  <c r="F41" i="6"/>
  <c r="H41" i="6" s="1"/>
  <c r="D41" i="6" s="1"/>
  <c r="F36" i="6"/>
  <c r="H36" i="6" s="1"/>
  <c r="D36" i="6" s="1"/>
  <c r="F51" i="6"/>
  <c r="H51" i="6" s="1"/>
  <c r="D51" i="6" s="1"/>
  <c r="J2479" i="5"/>
  <c r="I2479" i="5"/>
  <c r="E2479" i="5"/>
  <c r="X2479" i="5" s="1"/>
  <c r="R2479" i="5"/>
  <c r="H2479" i="5"/>
  <c r="G2479" i="5"/>
  <c r="F2479" i="5"/>
  <c r="F45" i="6"/>
  <c r="H45" i="6" s="1"/>
  <c r="D45" i="6" s="1"/>
  <c r="F66" i="6"/>
  <c r="F50" i="6"/>
  <c r="H50" i="6" s="1"/>
  <c r="D50" i="6" s="1"/>
  <c r="F30" i="6"/>
  <c r="H25"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s="1"/>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s="1"/>
  <c r="B65" i="4"/>
  <c r="A47" i="6" s="1"/>
  <c r="B71" i="4"/>
  <c r="A52" i="6" s="1"/>
  <c r="B59" i="4"/>
  <c r="A42" i="6" s="1"/>
  <c r="H2463" i="5"/>
  <c r="I2463" i="5"/>
  <c r="F2463" i="5"/>
  <c r="E2463" i="5"/>
  <c r="X2463" i="5" s="1"/>
  <c r="R2463" i="5"/>
  <c r="J2463" i="5"/>
  <c r="F42" i="6"/>
  <c r="H42" i="6" s="1"/>
  <c r="D42" i="6" s="1"/>
  <c r="H27" i="6"/>
  <c r="F68" i="6"/>
  <c r="F32" i="6"/>
  <c r="F52" i="6"/>
  <c r="H52" i="6" s="1"/>
  <c r="D52" i="6" s="1"/>
  <c r="F47" i="6"/>
  <c r="F37" i="6"/>
  <c r="H37" i="6" s="1"/>
  <c r="D37" i="6" s="1"/>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s="1"/>
  <c r="B52" i="4"/>
  <c r="A36" i="6" s="1"/>
  <c r="B58" i="4"/>
  <c r="A41" i="6" s="1"/>
  <c r="B64" i="4"/>
  <c r="A46" i="6" s="1"/>
  <c r="A14" i="6"/>
  <c r="B32" i="4"/>
  <c r="A19" i="6" s="1"/>
  <c r="D15" i="6"/>
  <c r="C15" i="6"/>
  <c r="K66"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s="1"/>
  <c r="F44" i="6"/>
  <c r="H44" i="6" s="1"/>
  <c r="D44" i="6" s="1"/>
  <c r="F34" i="6"/>
  <c r="F39" i="6"/>
  <c r="F54" i="6"/>
  <c r="F65" i="6"/>
  <c r="F49" i="6"/>
  <c r="F29" i="6"/>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121" i="5"/>
  <c r="S360" i="5"/>
  <c r="S146" i="5"/>
  <c r="S482" i="5"/>
  <c r="S149" i="5"/>
  <c r="S546" i="5"/>
  <c r="S117" i="5"/>
  <c r="S353" i="5"/>
  <c r="S178" i="5"/>
  <c r="S563" i="5"/>
  <c r="S459" i="5"/>
  <c r="S278" i="5"/>
  <c r="S222" i="5"/>
  <c r="S327" i="5"/>
  <c r="S311" i="5"/>
  <c r="S373" i="5"/>
  <c r="S130"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286" i="5"/>
  <c r="S86" i="5"/>
  <c r="S270" i="5"/>
  <c r="S13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2" i="5"/>
  <c r="S456" i="5"/>
  <c r="S376" i="5"/>
  <c r="S504" i="5"/>
  <c r="S323" i="5"/>
  <c r="S483" i="5"/>
  <c r="S488" i="5"/>
  <c r="S590" i="5"/>
  <c r="S368" i="5"/>
  <c r="S530" i="5"/>
  <c r="S480" i="5"/>
  <c r="S234" i="5"/>
  <c r="S185" i="5"/>
  <c r="S290" i="5"/>
  <c r="S182"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98" i="5"/>
  <c r="S134" i="5"/>
  <c r="S507"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138" i="5"/>
  <c r="S202" i="5"/>
  <c r="S519"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122" i="5"/>
  <c r="S484" i="5"/>
  <c r="S79" i="5"/>
  <c r="S471" i="5"/>
  <c r="S298" i="5"/>
  <c r="S82" i="5"/>
  <c r="S78" i="5"/>
  <c r="S142" i="5"/>
  <c r="S515" i="5"/>
  <c r="S289" i="5"/>
  <c r="S181"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69" i="5"/>
  <c r="S381" i="5"/>
  <c r="S309" i="5"/>
  <c r="T215" i="5"/>
  <c r="T391" i="5"/>
  <c r="T207" i="5"/>
  <c r="T407" i="5"/>
  <c r="T427" i="5"/>
  <c r="T191" i="5"/>
  <c r="T576" i="5"/>
  <c r="T251" i="5"/>
  <c r="T334" i="5"/>
  <c r="T524" i="5"/>
  <c r="T541" i="5"/>
  <c r="T340" i="5"/>
  <c r="T374" i="5"/>
  <c r="T300" i="5"/>
  <c r="T268" i="5"/>
  <c r="T236" i="5"/>
  <c r="T538" i="5"/>
  <c r="T545" i="5"/>
  <c r="T390" i="5"/>
  <c r="T288" i="5"/>
  <c r="T256" i="5"/>
  <c r="T224" i="5"/>
  <c r="T375" i="5"/>
  <c r="T513" i="5"/>
  <c r="T354" i="5"/>
  <c r="T188" i="5"/>
  <c r="T573" i="5"/>
  <c r="T212" i="5"/>
  <c r="T320" i="5"/>
  <c r="R43" i="5" l="1"/>
  <c r="J43" i="5"/>
  <c r="I43" i="5"/>
  <c r="V26" i="5"/>
  <c r="G26" i="5" s="1"/>
  <c r="V25" i="5"/>
  <c r="G25" i="5" s="1"/>
  <c r="V24" i="5"/>
  <c r="G24" i="5" s="1"/>
  <c r="V23" i="5"/>
  <c r="V22" i="5"/>
  <c r="G22" i="5" s="1"/>
  <c r="V29" i="5"/>
  <c r="G29" i="5" s="1"/>
  <c r="AB20" i="5"/>
  <c r="V20" i="5"/>
  <c r="V18" i="5"/>
  <c r="G18" i="5" s="1"/>
  <c r="AB6" i="5"/>
  <c r="AB5" i="5"/>
  <c r="V21" i="5"/>
  <c r="V19" i="5"/>
  <c r="V35" i="5"/>
  <c r="G35" i="5" s="1"/>
  <c r="V51" i="5"/>
  <c r="G51" i="5" s="1"/>
  <c r="V6" i="5"/>
  <c r="V27" i="5"/>
  <c r="G27" i="5" s="1"/>
  <c r="AB51" i="5"/>
  <c r="AB57" i="5"/>
  <c r="AB42" i="5"/>
  <c r="AB56" i="5"/>
  <c r="AB50" i="5"/>
  <c r="AB55" i="5"/>
  <c r="AB26" i="5"/>
  <c r="AB54" i="5"/>
  <c r="AB34" i="5"/>
  <c r="AB53" i="5"/>
  <c r="AB58" i="5"/>
  <c r="V5" i="5"/>
  <c r="G5" i="5" s="1"/>
  <c r="AB43" i="5"/>
  <c r="V58" i="5"/>
  <c r="G58" i="5" s="1"/>
  <c r="AB49" i="5"/>
  <c r="V57" i="5"/>
  <c r="G57" i="5" s="1"/>
  <c r="AB48" i="5"/>
  <c r="V56" i="5"/>
  <c r="G56" i="5" s="1"/>
  <c r="AB47" i="5"/>
  <c r="V55" i="5"/>
  <c r="G55" i="5" s="1"/>
  <c r="AB46" i="5"/>
  <c r="V54" i="5"/>
  <c r="G54" i="5" s="1"/>
  <c r="AB45" i="5"/>
  <c r="AB18" i="5"/>
  <c r="AB52" i="5"/>
  <c r="V52" i="5"/>
  <c r="AB35" i="5"/>
  <c r="V50" i="5"/>
  <c r="G50" i="5" s="1"/>
  <c r="AB41" i="5"/>
  <c r="V49" i="5"/>
  <c r="G49" i="5" s="1"/>
  <c r="AB40" i="5"/>
  <c r="V48" i="5"/>
  <c r="G48" i="5" s="1"/>
  <c r="AB39" i="5"/>
  <c r="V47" i="5"/>
  <c r="G47" i="5" s="1"/>
  <c r="AB38" i="5"/>
  <c r="V46" i="5"/>
  <c r="AB37" i="5"/>
  <c r="V53" i="5"/>
  <c r="G53" i="5" s="1"/>
  <c r="AB44" i="5"/>
  <c r="V44" i="5"/>
  <c r="AB27" i="5"/>
  <c r="V42" i="5"/>
  <c r="G42" i="5" s="1"/>
  <c r="AB33" i="5"/>
  <c r="V41" i="5"/>
  <c r="G41" i="5" s="1"/>
  <c r="AB32" i="5"/>
  <c r="V40" i="5"/>
  <c r="G40" i="5" s="1"/>
  <c r="AB31" i="5"/>
  <c r="V39" i="5"/>
  <c r="G39" i="5" s="1"/>
  <c r="AB30" i="5"/>
  <c r="V38" i="5"/>
  <c r="G38" i="5" s="1"/>
  <c r="AB29" i="5"/>
  <c r="V45" i="5"/>
  <c r="G45" i="5" s="1"/>
  <c r="AB36" i="5"/>
  <c r="V36" i="5"/>
  <c r="G36" i="5" s="1"/>
  <c r="AB19" i="5"/>
  <c r="V34" i="5"/>
  <c r="G34" i="5" s="1"/>
  <c r="AB25" i="5"/>
  <c r="V33" i="5"/>
  <c r="G33" i="5" s="1"/>
  <c r="AB24" i="5"/>
  <c r="V32" i="5"/>
  <c r="G32" i="5" s="1"/>
  <c r="AB23" i="5"/>
  <c r="V31" i="5"/>
  <c r="G31" i="5" s="1"/>
  <c r="AB22" i="5"/>
  <c r="V30" i="5"/>
  <c r="G30" i="5" s="1"/>
  <c r="AB21" i="5"/>
  <c r="V37" i="5"/>
  <c r="G37" i="5" s="1"/>
  <c r="AB28" i="5"/>
  <c r="V28" i="5"/>
  <c r="G28" i="5" s="1"/>
  <c r="H29" i="6"/>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D26" i="6" s="1"/>
  <c r="H24" i="6"/>
  <c r="C24" i="6" s="1"/>
  <c r="H35" i="6"/>
  <c r="D35" i="6" s="1"/>
  <c r="H40" i="6"/>
  <c r="D40" i="6" s="1"/>
  <c r="H46" i="6"/>
  <c r="D46" i="6" s="1"/>
  <c r="H31" i="6"/>
  <c r="C31" i="6" s="1"/>
  <c r="C29" i="6"/>
  <c r="D29" i="6"/>
  <c r="H30" i="6"/>
  <c r="AB12" i="5"/>
  <c r="V12" i="5"/>
  <c r="G12" i="5" s="1"/>
  <c r="V16" i="5"/>
  <c r="G16" i="5" s="1"/>
  <c r="V14" i="5"/>
  <c r="G14" i="5" s="1"/>
  <c r="AB9" i="5"/>
  <c r="AB10" i="5"/>
  <c r="V11" i="5"/>
  <c r="G11" i="5" s="1"/>
  <c r="AB14" i="5"/>
  <c r="AB17" i="5"/>
  <c r="V10" i="5"/>
  <c r="AB16" i="5"/>
  <c r="AB8" i="5"/>
  <c r="V9" i="5"/>
  <c r="AB13" i="5"/>
  <c r="AB15" i="5"/>
  <c r="V8" i="5"/>
  <c r="AB11" i="5"/>
  <c r="V17" i="5"/>
  <c r="G17" i="5" s="1"/>
  <c r="V15" i="5"/>
  <c r="G15" i="5" s="1"/>
  <c r="AB7" i="5"/>
  <c r="V13" i="5"/>
  <c r="G13" i="5" s="1"/>
  <c r="V7" i="5"/>
  <c r="F69" i="6"/>
  <c r="C69" i="6" s="1"/>
  <c r="H49" i="6"/>
  <c r="D49" i="6" s="1"/>
  <c r="H34" i="6"/>
  <c r="H32" i="6"/>
  <c r="C45" i="6"/>
  <c r="C51" i="6"/>
  <c r="D19" i="6"/>
  <c r="C19" i="6"/>
  <c r="K65" i="6"/>
  <c r="D24" i="6"/>
  <c r="X100" i="5"/>
  <c r="D27" i="6"/>
  <c r="C27" i="6"/>
  <c r="C36" i="6"/>
  <c r="C42" i="6"/>
  <c r="C40" i="6"/>
  <c r="C41" i="6"/>
  <c r="C20" i="6"/>
  <c r="D20" i="6"/>
  <c r="C2" i="6"/>
  <c r="B2" i="6"/>
  <c r="F57" i="6"/>
  <c r="H57" i="6" s="1"/>
  <c r="H54" i="6"/>
  <c r="F62" i="6"/>
  <c r="H62" i="6" s="1"/>
  <c r="F58" i="6"/>
  <c r="H58" i="6" s="1"/>
  <c r="F60" i="6"/>
  <c r="H60" i="6" s="1"/>
  <c r="F63" i="6"/>
  <c r="H63" i="6" s="1"/>
  <c r="F59" i="6"/>
  <c r="H59" i="6" s="1"/>
  <c r="F55" i="6"/>
  <c r="C37" i="6"/>
  <c r="D25" i="6"/>
  <c r="C25" i="6"/>
  <c r="C26" i="6"/>
  <c r="D21" i="6"/>
  <c r="C21" i="6"/>
  <c r="D22" i="6"/>
  <c r="C22" i="6"/>
  <c r="H47" i="6"/>
  <c r="D47" i="6" s="1"/>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T43" i="5"/>
  <c r="S43" i="5"/>
  <c r="R44" i="5" l="1"/>
  <c r="H44" i="5"/>
  <c r="F44" i="5"/>
  <c r="I44" i="5"/>
  <c r="E44" i="5"/>
  <c r="J44" i="5"/>
  <c r="R46" i="5"/>
  <c r="E46" i="5"/>
  <c r="I46" i="5"/>
  <c r="F46" i="5"/>
  <c r="H46" i="5"/>
  <c r="J46" i="5"/>
  <c r="R52" i="5"/>
  <c r="J52" i="5"/>
  <c r="I52" i="5"/>
  <c r="H52" i="5"/>
  <c r="E52" i="5"/>
  <c r="F52" i="5"/>
  <c r="R6" i="5"/>
  <c r="F6" i="5"/>
  <c r="H6" i="5"/>
  <c r="J6" i="5"/>
  <c r="E6" i="5"/>
  <c r="I6" i="5"/>
  <c r="R21" i="5"/>
  <c r="I21" i="5"/>
  <c r="F21" i="5"/>
  <c r="H21" i="5"/>
  <c r="J21" i="5"/>
  <c r="E21" i="5"/>
  <c r="R20" i="5"/>
  <c r="I20" i="5"/>
  <c r="J20" i="5"/>
  <c r="H20" i="5"/>
  <c r="F20" i="5"/>
  <c r="E20" i="5"/>
  <c r="H23" i="5"/>
  <c r="I23" i="5"/>
  <c r="J23" i="5"/>
  <c r="R23" i="5"/>
  <c r="E23" i="5"/>
  <c r="F23" i="5"/>
  <c r="R36" i="5"/>
  <c r="J36" i="5"/>
  <c r="I36" i="5"/>
  <c r="H36" i="5"/>
  <c r="E36" i="5"/>
  <c r="F36" i="5"/>
  <c r="H38" i="5"/>
  <c r="E38" i="5"/>
  <c r="R38" i="5"/>
  <c r="F38" i="5"/>
  <c r="J38" i="5"/>
  <c r="I38" i="5"/>
  <c r="R48" i="5"/>
  <c r="I48" i="5"/>
  <c r="J48" i="5"/>
  <c r="H48" i="5"/>
  <c r="F48" i="5"/>
  <c r="E48" i="5"/>
  <c r="E28" i="5"/>
  <c r="F28" i="5"/>
  <c r="H28" i="5"/>
  <c r="I28" i="5"/>
  <c r="R28" i="5"/>
  <c r="J28" i="5"/>
  <c r="R40" i="5"/>
  <c r="J40" i="5"/>
  <c r="E40" i="5"/>
  <c r="H40" i="5"/>
  <c r="F40" i="5"/>
  <c r="I40" i="5"/>
  <c r="R50" i="5"/>
  <c r="E50" i="5"/>
  <c r="I50" i="5"/>
  <c r="F50" i="5"/>
  <c r="J50" i="5"/>
  <c r="H50" i="5"/>
  <c r="H54" i="5"/>
  <c r="F54" i="5"/>
  <c r="J54" i="5"/>
  <c r="R54" i="5"/>
  <c r="I54" i="5"/>
  <c r="E54" i="5"/>
  <c r="H51" i="5"/>
  <c r="R51" i="5"/>
  <c r="J51" i="5"/>
  <c r="E51" i="5"/>
  <c r="I51" i="5"/>
  <c r="F51" i="5"/>
  <c r="R24" i="5"/>
  <c r="J24" i="5"/>
  <c r="F24" i="5"/>
  <c r="H24" i="5"/>
  <c r="E24" i="5"/>
  <c r="I24" i="5"/>
  <c r="I30" i="5"/>
  <c r="R30" i="5"/>
  <c r="H30" i="5"/>
  <c r="F30" i="5"/>
  <c r="J30" i="5"/>
  <c r="E30" i="5"/>
  <c r="R32" i="5"/>
  <c r="E32" i="5"/>
  <c r="I32" i="5"/>
  <c r="H32" i="5"/>
  <c r="J32" i="5"/>
  <c r="F32" i="5"/>
  <c r="E42" i="5"/>
  <c r="H42" i="5"/>
  <c r="F42" i="5"/>
  <c r="J42" i="5"/>
  <c r="I42" i="5"/>
  <c r="R42" i="5"/>
  <c r="R56" i="5"/>
  <c r="J56" i="5"/>
  <c r="H56" i="5"/>
  <c r="F56" i="5"/>
  <c r="I56" i="5"/>
  <c r="E56" i="5"/>
  <c r="R34" i="5"/>
  <c r="H34" i="5"/>
  <c r="J34" i="5"/>
  <c r="E34" i="5"/>
  <c r="I34" i="5"/>
  <c r="F34" i="5"/>
  <c r="R53" i="5"/>
  <c r="I53" i="5"/>
  <c r="H53" i="5"/>
  <c r="E53" i="5"/>
  <c r="F53" i="5"/>
  <c r="J53" i="5"/>
  <c r="I47" i="5"/>
  <c r="H47" i="5"/>
  <c r="J47" i="5"/>
  <c r="E47" i="5"/>
  <c r="R47" i="5"/>
  <c r="F47" i="5"/>
  <c r="E58" i="5"/>
  <c r="I58" i="5"/>
  <c r="R58" i="5"/>
  <c r="F58" i="5"/>
  <c r="J58" i="5"/>
  <c r="H58" i="5"/>
  <c r="H35" i="5"/>
  <c r="E35" i="5"/>
  <c r="R35" i="5"/>
  <c r="J35" i="5"/>
  <c r="I35" i="5"/>
  <c r="F35" i="5"/>
  <c r="H29" i="5"/>
  <c r="E29" i="5"/>
  <c r="R29" i="5"/>
  <c r="J29" i="5"/>
  <c r="I29" i="5"/>
  <c r="F29" i="5"/>
  <c r="H25" i="5"/>
  <c r="I25" i="5"/>
  <c r="F25" i="5"/>
  <c r="E25" i="5"/>
  <c r="J25" i="5"/>
  <c r="R25" i="5"/>
  <c r="R45" i="5"/>
  <c r="E45" i="5"/>
  <c r="J45" i="5"/>
  <c r="H45" i="5"/>
  <c r="I45" i="5"/>
  <c r="F45" i="5"/>
  <c r="H39" i="5"/>
  <c r="E39" i="5"/>
  <c r="F39" i="5"/>
  <c r="I39" i="5"/>
  <c r="J39" i="5"/>
  <c r="R39" i="5"/>
  <c r="R49" i="5"/>
  <c r="E49" i="5"/>
  <c r="F49" i="5"/>
  <c r="I49" i="5"/>
  <c r="J49" i="5"/>
  <c r="H49" i="5"/>
  <c r="F41" i="5"/>
  <c r="R41" i="5"/>
  <c r="E41" i="5"/>
  <c r="I41" i="5"/>
  <c r="J41" i="5"/>
  <c r="H41" i="5"/>
  <c r="H55" i="5"/>
  <c r="F55" i="5"/>
  <c r="R55" i="5"/>
  <c r="I55" i="5"/>
  <c r="E55" i="5"/>
  <c r="J55" i="5"/>
  <c r="E27" i="5"/>
  <c r="R27" i="5"/>
  <c r="J27" i="5"/>
  <c r="I27" i="5"/>
  <c r="F27" i="5"/>
  <c r="H27" i="5"/>
  <c r="R19" i="5"/>
  <c r="I18" i="5"/>
  <c r="F18" i="5"/>
  <c r="E18" i="5"/>
  <c r="J18" i="5"/>
  <c r="H18" i="5"/>
  <c r="R18" i="5"/>
  <c r="I22" i="5"/>
  <c r="R22" i="5"/>
  <c r="H22" i="5"/>
  <c r="E22" i="5"/>
  <c r="F22" i="5"/>
  <c r="J22" i="5"/>
  <c r="I26" i="5"/>
  <c r="F26" i="5"/>
  <c r="R26" i="5"/>
  <c r="J26" i="5"/>
  <c r="H26" i="5"/>
  <c r="E26" i="5"/>
  <c r="R37" i="5"/>
  <c r="E37" i="5"/>
  <c r="F37" i="5"/>
  <c r="J37" i="5"/>
  <c r="H37" i="5"/>
  <c r="I37" i="5"/>
  <c r="E31" i="5"/>
  <c r="R31" i="5"/>
  <c r="I31" i="5"/>
  <c r="F31" i="5"/>
  <c r="H31" i="5"/>
  <c r="J31" i="5"/>
  <c r="R33" i="5"/>
  <c r="J33" i="5"/>
  <c r="I33" i="5"/>
  <c r="H33" i="5"/>
  <c r="E33" i="5"/>
  <c r="F33" i="5"/>
  <c r="G44" i="5"/>
  <c r="G46" i="5"/>
  <c r="G52" i="5"/>
  <c r="E57" i="5"/>
  <c r="I57" i="5"/>
  <c r="J57" i="5"/>
  <c r="H57" i="5"/>
  <c r="F57" i="5"/>
  <c r="R57" i="5"/>
  <c r="H5" i="5"/>
  <c r="F5" i="5"/>
  <c r="J5" i="5"/>
  <c r="R5" i="5"/>
  <c r="I5" i="5"/>
  <c r="E5" i="5"/>
  <c r="G6" i="5"/>
  <c r="G21" i="5"/>
  <c r="G20" i="5"/>
  <c r="G23" i="5"/>
  <c r="G68" i="6"/>
  <c r="H68" i="6" s="1"/>
  <c r="D68" i="6" s="1"/>
  <c r="C39" i="6"/>
  <c r="C35" i="6"/>
  <c r="C46" i="6"/>
  <c r="C34" i="6"/>
  <c r="D34" i="6"/>
  <c r="D31" i="6"/>
  <c r="C30" i="6"/>
  <c r="D30" i="6"/>
  <c r="C32" i="6"/>
  <c r="D32" i="6"/>
  <c r="R16" i="5"/>
  <c r="I16" i="5"/>
  <c r="H16" i="5"/>
  <c r="E16" i="5"/>
  <c r="J16" i="5"/>
  <c r="F16" i="5"/>
  <c r="E10" i="5"/>
  <c r="I10" i="5"/>
  <c r="F10" i="5"/>
  <c r="R10" i="5"/>
  <c r="J10" i="5"/>
  <c r="H10" i="5"/>
  <c r="H13" i="5"/>
  <c r="R13" i="5"/>
  <c r="J13" i="5"/>
  <c r="E13" i="5"/>
  <c r="I13" i="5"/>
  <c r="F13" i="5"/>
  <c r="H7" i="5"/>
  <c r="E7" i="5"/>
  <c r="R7" i="5"/>
  <c r="F7" i="5"/>
  <c r="I7" i="5"/>
  <c r="J7" i="5"/>
  <c r="H17" i="5"/>
  <c r="I17" i="5"/>
  <c r="J17" i="5"/>
  <c r="R17" i="5"/>
  <c r="F17" i="5"/>
  <c r="E17" i="5"/>
  <c r="G7" i="5"/>
  <c r="G66" i="6"/>
  <c r="H66" i="6" s="1"/>
  <c r="C66" i="6" s="1"/>
  <c r="G67" i="6"/>
  <c r="H67" i="6" s="1"/>
  <c r="D67" i="6" s="1"/>
  <c r="G65" i="6"/>
  <c r="H65" i="6" s="1"/>
  <c r="C65" i="6" s="1"/>
  <c r="E12" i="5"/>
  <c r="I12" i="5"/>
  <c r="J12" i="5"/>
  <c r="R12" i="5"/>
  <c r="F12" i="5"/>
  <c r="H12" i="5"/>
  <c r="H9" i="5"/>
  <c r="J9" i="5"/>
  <c r="E9" i="5"/>
  <c r="I9" i="5"/>
  <c r="R9" i="5"/>
  <c r="F9" i="5"/>
  <c r="R8" i="5"/>
  <c r="H8" i="5"/>
  <c r="J8" i="5"/>
  <c r="E8" i="5"/>
  <c r="I8" i="5"/>
  <c r="F8" i="5"/>
  <c r="G9" i="5"/>
  <c r="G10" i="5"/>
  <c r="G8" i="5"/>
  <c r="H15" i="5"/>
  <c r="J15" i="5"/>
  <c r="E15" i="5"/>
  <c r="I15" i="5"/>
  <c r="F15" i="5"/>
  <c r="R15" i="5"/>
  <c r="H11" i="5"/>
  <c r="R11" i="5"/>
  <c r="J11" i="5"/>
  <c r="F11" i="5"/>
  <c r="E11" i="5"/>
  <c r="I11" i="5"/>
  <c r="I14" i="5"/>
  <c r="R14" i="5"/>
  <c r="J14" i="5"/>
  <c r="H14" i="5"/>
  <c r="E14" i="5"/>
  <c r="F14" i="5"/>
  <c r="C49" i="6"/>
  <c r="C47" i="6"/>
  <c r="C60" i="6"/>
  <c r="D60" i="6"/>
  <c r="D58" i="6"/>
  <c r="C58" i="6"/>
  <c r="D63" i="6"/>
  <c r="C63" i="6"/>
  <c r="C62" i="6"/>
  <c r="D62" i="6"/>
  <c r="C54" i="6"/>
  <c r="D54" i="6"/>
  <c r="D57" i="6"/>
  <c r="C57" i="6"/>
  <c r="F56" i="6"/>
  <c r="H56" i="6" s="1"/>
  <c r="H55" i="6"/>
  <c r="D59" i="6"/>
  <c r="C59" i="6"/>
  <c r="T19" i="5"/>
  <c r="T20" i="5"/>
  <c r="T48" i="5"/>
  <c r="T54" i="5"/>
  <c r="T25" i="5"/>
  <c r="T41" i="5"/>
  <c r="T37" i="5"/>
  <c r="T16" i="5"/>
  <c r="T28" i="5"/>
  <c r="T29" i="5"/>
  <c r="T31" i="5"/>
  <c r="T27" i="5"/>
  <c r="T33" i="5"/>
  <c r="T8" i="5"/>
  <c r="T32" i="5"/>
  <c r="T34" i="5"/>
  <c r="T49" i="5"/>
  <c r="T26" i="5"/>
  <c r="T5" i="5"/>
  <c r="T46" i="5"/>
  <c r="T36" i="5"/>
  <c r="T40" i="5"/>
  <c r="T24" i="5"/>
  <c r="T56" i="5"/>
  <c r="T53" i="5"/>
  <c r="T35" i="5"/>
  <c r="T21" i="5"/>
  <c r="T38" i="5"/>
  <c r="T50" i="5"/>
  <c r="T30" i="5"/>
  <c r="T45" i="5"/>
  <c r="T39" i="5"/>
  <c r="T17" i="5"/>
  <c r="T12" i="5"/>
  <c r="T44" i="5"/>
  <c r="T52" i="5"/>
  <c r="T6" i="5"/>
  <c r="T57" i="5"/>
  <c r="T23" i="5"/>
  <c r="T51" i="5"/>
  <c r="T47" i="5"/>
  <c r="T58" i="5"/>
  <c r="T10" i="5"/>
  <c r="T42" i="5"/>
  <c r="T55" i="5"/>
  <c r="T18" i="5"/>
  <c r="T22" i="5"/>
  <c r="T13" i="5"/>
  <c r="T15" i="5"/>
  <c r="T14" i="5"/>
  <c r="T11" i="5"/>
  <c r="T7" i="5"/>
  <c r="T9" i="5"/>
  <c r="X19" i="5" l="1"/>
  <c r="X49" i="5"/>
  <c r="X25" i="5"/>
  <c r="X29" i="5"/>
  <c r="X47" i="5"/>
  <c r="X56" i="5"/>
  <c r="X32" i="5"/>
  <c r="X51" i="5"/>
  <c r="X46" i="5"/>
  <c r="X37" i="5"/>
  <c r="X5" i="5"/>
  <c r="X33" i="5"/>
  <c r="X18" i="5"/>
  <c r="X55" i="5"/>
  <c r="X41" i="5"/>
  <c r="X24" i="5"/>
  <c r="X36" i="5"/>
  <c r="X6" i="5"/>
  <c r="X26" i="5"/>
  <c r="X22" i="5"/>
  <c r="X30" i="5"/>
  <c r="X21" i="5"/>
  <c r="X31" i="5"/>
  <c r="X42" i="5"/>
  <c r="X40" i="5"/>
  <c r="X28" i="5"/>
  <c r="X44" i="5"/>
  <c r="X34" i="5"/>
  <c r="X54" i="5"/>
  <c r="X48" i="5"/>
  <c r="X20" i="5"/>
  <c r="X57" i="5"/>
  <c r="X45" i="5"/>
  <c r="X58" i="5"/>
  <c r="X35" i="5"/>
  <c r="X53" i="5"/>
  <c r="X50" i="5"/>
  <c r="X38" i="5"/>
  <c r="X39" i="5"/>
  <c r="X27" i="5"/>
  <c r="X23" i="5"/>
  <c r="X52" i="5"/>
  <c r="C68" i="6"/>
  <c r="X13" i="5"/>
  <c r="X10" i="5"/>
  <c r="D65" i="6"/>
  <c r="X9" i="5"/>
  <c r="X12" i="5"/>
  <c r="X14" i="5"/>
  <c r="X17" i="5"/>
  <c r="D66" i="6"/>
  <c r="C67" i="6"/>
  <c r="X11" i="5"/>
  <c r="X15" i="5"/>
  <c r="X8" i="5"/>
  <c r="X7" i="5"/>
  <c r="G69" i="6"/>
  <c r="H69" i="6" s="1"/>
  <c r="H70" i="6" s="1"/>
  <c r="D2" i="6" s="1"/>
  <c r="X16" i="5"/>
  <c r="D55" i="6"/>
  <c r="C55" i="6"/>
  <c r="D56" i="6"/>
  <c r="C56" i="6"/>
  <c r="S19" i="5"/>
  <c r="S6" i="5"/>
  <c r="S28" i="5"/>
  <c r="S48" i="5"/>
  <c r="S49" i="5"/>
  <c r="S56" i="5"/>
  <c r="S37" i="5"/>
  <c r="S58" i="5"/>
  <c r="S44" i="5"/>
  <c r="S20" i="5"/>
  <c r="S13" i="5"/>
  <c r="S35" i="5"/>
  <c r="S27" i="5"/>
  <c r="S7" i="5"/>
  <c r="S25" i="5"/>
  <c r="S32" i="5"/>
  <c r="S5" i="5"/>
  <c r="S41" i="5"/>
  <c r="S26" i="5"/>
  <c r="S31" i="5"/>
  <c r="S39" i="5"/>
  <c r="S14" i="5"/>
  <c r="S55" i="5"/>
  <c r="S22" i="5"/>
  <c r="S34" i="5"/>
  <c r="S10" i="5"/>
  <c r="S33" i="5"/>
  <c r="S53" i="5"/>
  <c r="S8" i="5"/>
  <c r="S29" i="5"/>
  <c r="S51" i="5"/>
  <c r="S24" i="5"/>
  <c r="S42" i="5"/>
  <c r="S57" i="5"/>
  <c r="S11" i="5"/>
  <c r="S9" i="5"/>
  <c r="S21" i="5"/>
  <c r="S52" i="5"/>
  <c r="S46" i="5"/>
  <c r="S54" i="5"/>
  <c r="S17" i="5"/>
  <c r="S38" i="5"/>
  <c r="S47" i="5"/>
  <c r="S18" i="5"/>
  <c r="S36" i="5"/>
  <c r="S30" i="5"/>
  <c r="S40" i="5"/>
  <c r="S45" i="5"/>
  <c r="S50" i="5"/>
  <c r="S23" i="5"/>
  <c r="S12" i="5"/>
  <c r="S16" i="5"/>
  <c r="S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<sst xmlns="http://schemas.openxmlformats.org/spreadsheetml/2006/main" count="22102" uniqueCount="15635">
  <si>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</si>
  <si>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</si>
  <si>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</si>
  <si>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</si>
  <si>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</si>
  <si>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</si>
  <si>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</si>
  <si>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</si>
  <si>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</si>
  <si>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</si>
  <si>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</si>
  <si>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</si>
  <si>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</si>
  <si>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</si>
  <si>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</si>
  <si>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</si>
  <si>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</si>
  <si>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</si>
  <si>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</si>
  <si>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</si>
  <si>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</si>
  <si>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</si>
  <si>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</si>
  <si>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</si>
  <si>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</si>
  <si>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</si>
  <si>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</si>
  <si>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</si>
  <si>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</si>
  <si>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</si>
  <si>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</si>
  <si>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</si>
  <si>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</si>
  <si>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</si>
  <si>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</si>
  <si>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</si>
  <si>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</si>
  <si>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</si>
  <si>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</si>
  <si>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</si>
  <si>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</si>
  <si>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</si>
  <si>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</si>
  <si>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</si>
  <si>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</si>
  <si>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</si>
  <si>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</si>
  <si>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</si>
  <si>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</si>
  <si>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</si>
  <si>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</si>
  <si>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</si>
  <si>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</si>
  <si>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</si>
  <si>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</si>
  <si>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</si>
  <si>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</si>
  <si>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</si>
  <si>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</si>
  <si>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</si>
  <si>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</si>
  <si>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</si>
  <si>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</si>
  <si>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</si>
  <si>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</si>
  <si>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</si>
  <si>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</si>
  <si>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</si>
  <si>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</si>
  <si>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</si>
  <si>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</si>
  <si>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</si>
  <si>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</si>
  <si>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</si>
  <si>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</si>
  <si>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</si>
  <si>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</si>
  <si>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</si>
  <si>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</si>
  <si>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</si>
  <si>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</si>
  <si>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</si>
  <si>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</si>
  <si>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</si>
  <si>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</si>
  <si>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</si>
  <si>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</si>
  <si>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</si>
  <si>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</si>
  <si>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</si>
  <si>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</si>
  <si>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</si>
  <si>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</si>
  <si>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</si>
  <si>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</si>
  <si>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</si>
  <si>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</si>
  <si>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</si>
  <si>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</si>
  <si>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</si>
  <si>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</si>
  <si>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</si>
  <si>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</si>
  <si>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</si>
  <si>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</si>
  <si>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</si>
  <si>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</si>
  <si>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</si>
  <si>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</si>
  <si>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</si>
  <si>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</si>
  <si>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</si>
  <si>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</si>
  <si>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</si>
  <si>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</si>
  <si>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</si>
  <si>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</si>
  <si>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</si>
  <si>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</si>
  <si>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</si>
  <si>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</si>
  <si>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</si>
  <si>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</si>
  <si>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</si>
  <si>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</si>
  <si>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</si>
  <si>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</si>
  <si>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</si>
  <si>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</si>
  <si>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</si>
  <si>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</si>
  <si>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</si>
  <si>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</si>
  <si>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</si>
  <si>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</si>
  <si>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</si>
  <si>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</si>
  <si>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</si>
  <si>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</si>
  <si>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</si>
  <si>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</si>
  <si>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</si>
  <si>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</si>
  <si>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</si>
  <si>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</si>
  <si>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</si>
  <si>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</si>
  <si>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</si>
  <si>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</si>
  <si>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</si>
  <si>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</si>
  <si>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</si>
  <si>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</si>
  <si>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</si>
  <si>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</si>
  <si>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</si>
  <si>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</si>
  <si>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</si>
  <si>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</si>
  <si>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</si>
  <si>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</si>
  <si>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</si>
  <si>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</si>
  <si>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</si>
  <si>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</si>
  <si>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</si>
  <si>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</si>
  <si>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</si>
  <si>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</si>
  <si>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</si>
  <si>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</si>
  <si>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</si>
  <si>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</si>
  <si>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</si>
  <si>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</si>
  <si>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</si>
  <si>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</si>
  <si>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</si>
  <si>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</si>
  <si>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</si>
  <si>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</si>
  <si>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</si>
  <si>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</si>
  <si>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</si>
  <si>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</si>
  <si>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</si>
  <si>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</si>
  <si>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</si>
  <si>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</si>
  <si>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</si>
  <si>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</si>
  <si>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</si>
  <si>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</si>
  <si>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</si>
  <si>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</si>
  <si>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</si>
  <si>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</si>
  <si>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</si>
  <si>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</si>
  <si>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</si>
  <si>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</si>
  <si>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</si>
  <si>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</si>
  <si>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</si>
  <si>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</si>
  <si>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</si>
  <si>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</si>
  <si>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</si>
  <si>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</si>
  <si>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</si>
  <si>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</si>
  <si>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</si>
  <si>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</si>
  <si>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</si>
  <si>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</si>
  <si>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</si>
  <si>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</si>
  <si>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</si>
  <si>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</si>
  <si>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</si>
  <si>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</si>
  <si>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</si>
  <si>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</si>
  <si>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</si>
  <si>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</si>
  <si>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</si>
  <si>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</si>
  <si>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</si>
  <si>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</si>
  <si>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</si>
  <si>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</si>
  <si>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</si>
  <si>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</si>
  <si>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</si>
  <si>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</si>
  <si>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</si>
  <si>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</si>
  <si>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</si>
  <si>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</si>
  <si>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</si>
  <si>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</si>
  <si>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</si>
  <si>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</si>
  <si>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</si>
  <si>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</si>
  <si>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</si>
  <si>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</si>
  <si>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</si>
  <si>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</si>
  <si>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</si>
  <si>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</si>
  <si>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</si>
  <si>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</si>
  <si>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</si>
  <si>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</si>
  <si>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</si>
  <si>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</si>
  <si>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</si>
  <si>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</si>
  <si>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</si>
  <si>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</si>
  <si>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</si>
  <si>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</si>
  <si>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</si>
  <si>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</si>
  <si>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</si>
  <si>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</si>
  <si>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</si>
  <si>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</si>
  <si>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</si>
  <si>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</si>
  <si>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</si>
  <si>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</si>
  <si>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</si>
  <si>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</si>
  <si>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</si>
  <si>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</si>
  <si>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</si>
  <si>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</si>
  <si>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</si>
  <si>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</si>
  <si>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</si>
  <si>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</si>
  <si>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</si>
  <si>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</si>
  <si>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</si>
  <si>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</si>
  <si>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</si>
  <si>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</si>
  <si>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</si>
  <si>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</si>
  <si>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</si>
  <si>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</si>
  <si>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</si>
  <si>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</si>
  <si>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</si>
  <si>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</si>
  <si>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</si>
  <si>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</si>
  <si>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</si>
  <si>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</si>
  <si>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</si>
  <si>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</si>
  <si>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</si>
  <si>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</si>
  <si>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</si>
  <si>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</si>
  <si>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</si>
  <si>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</si>
  <si>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</si>
  <si>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</si>
  <si>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</si>
  <si>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</si>
  <si>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</si>
  <si>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</si>
  <si>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</si>
  <si>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</si>
  <si>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</si>
  <si>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</si>
  <si>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</si>
  <si>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</si>
  <si>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</si>
  <si>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</si>
  <si>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</si>
  <si>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</si>
  <si>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</si>
  <si>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</si>
  <si>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</si>
  <si>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</si>
  <si>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</si>
  <si>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</si>
  <si>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</si>
  <si>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</si>
  <si>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</si>
  <si>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</si>
  <si>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</si>
  <si>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</si>
  <si>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</si>
  <si>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</si>
  <si>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</si>
  <si>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</si>
  <si>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</si>
  <si>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</si>
  <si>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</si>
  <si>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</si>
  <si>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</si>
  <si>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</si>
  <si>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</si>
  <si>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</si>
  <si>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</si>
  <si>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</si>
  <si>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</si>
  <si>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</si>
  <si>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</si>
  <si>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</si>
  <si>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</si>
  <si>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</si>
  <si>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</si>
  <si>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</si>
  <si>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</si>
  <si>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</si>
  <si>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</si>
  <si>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</si>
  <si>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</si>
  <si>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</si>
  <si>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</si>
  <si>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</si>
  <si>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</si>
  <si>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</si>
  <si>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</si>
  <si>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</si>
  <si>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</si>
  <si>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</si>
  <si>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</si>
  <si>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</si>
  <si>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</si>
  <si>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</si>
  <si>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</si>
  <si>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</si>
  <si>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</si>
  <si>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</si>
  <si>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</si>
  <si>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</si>
  <si>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</si>
  <si>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</si>
  <si>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</si>
  <si>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</si>
  <si>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</si>
  <si>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</si>
  <si>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</si>
  <si>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</si>
  <si>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</si>
  <si>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</si>
  <si>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</si>
  <si>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</si>
  <si>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</si>
  <si>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</si>
  <si>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</si>
  <si>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</si>
  <si>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</si>
  <si>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</si>
  <si>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</si>
  <si>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</si>
  <si>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</si>
  <si>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</si>
  <si>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</si>
  <si>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</si>
  <si>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</si>
  <si>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</si>
  <si>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</si>
  <si>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</si>
  <si>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</si>
  <si>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</si>
  <si>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</si>
  <si>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</si>
  <si>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</si>
  <si>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</si>
  <si>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</si>
  <si>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</si>
  <si>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</si>
  <si>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</si>
  <si>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</si>
  <si>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</si>
  <si>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</si>
  <si>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</si>
  <si>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</si>
  <si>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</si>
  <si>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</si>
  <si>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</si>
  <si>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</si>
  <si>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</si>
  <si>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</si>
  <si>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</si>
  <si>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</si>
  <si>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</si>
  <si>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</si>
  <si>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</si>
  <si>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</si>
  <si>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</si>
  <si>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</si>
  <si>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</si>
  <si>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</si>
  <si>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</si>
  <si>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</si>
  <si>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</si>
  <si>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</si>
  <si>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</si>
  <si>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</si>
  <si>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</si>
  <si>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</si>
  <si>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</si>
  <si>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</si>
  <si>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</si>
  <si>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</si>
  <si>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</si>
  <si>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</si>
  <si>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</si>
  <si>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</si>
  <si>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</si>
  <si>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</si>
  <si>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</si>
  <si>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</si>
  <si>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</si>
  <si>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</si>
  <si>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</si>
  <si>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</si>
  <si>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</si>
  <si>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</si>
  <si>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</si>
  <si>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</si>
  <si>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</si>
  <si>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</si>
  <si>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</si>
  <si>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</si>
  <si>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</si>
  <si>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</si>
  <si>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</si>
  <si>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</si>
  <si>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</si>
  <si>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</si>
  <si>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</si>
  <si>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</si>
  <si>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</si>
  <si>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</si>
  <si>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</si>
  <si>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</si>
  <si>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</si>
  <si>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</si>
  <si>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</si>
  <si>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</si>
  <si>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</si>
  <si>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</si>
  <si>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</si>
  <si>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</si>
  <si>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</si>
  <si>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</si>
  <si>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</si>
  <si>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</si>
  <si>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</si>
  <si>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</si>
  <si>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</si>
  <si>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</si>
  <si>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</si>
  <si>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</si>
  <si>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</si>
  <si>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</si>
  <si>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</si>
  <si>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</si>
  <si>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</si>
  <si>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</si>
  <si>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</si>
  <si>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</si>
  <si>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</si>
  <si>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</si>
  <si>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</si>
  <si>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</si>
  <si>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</si>
  <si>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</si>
  <si>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</si>
  <si>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</si>
  <si>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</si>
  <si>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</si>
  <si>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</si>
  <si>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</si>
  <si>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</si>
  <si>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</si>
  <si>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</si>
  <si>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</si>
  <si>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</si>
  <si>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</si>
  <si>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</si>
  <si>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</si>
  <si>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</si>
  <si>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</si>
  <si>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</si>
  <si>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</si>
  <si>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</si>
  <si>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</si>
  <si>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</si>
  <si>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</si>
  <si>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</si>
  <si>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</si>
  <si>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</si>
  <si>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</si>
  <si>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</si>
  <si>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</si>
  <si>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</si>
  <si>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</si>
  <si>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</si>
  <si>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</si>
  <si>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</si>
  <si>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</si>
  <si>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</si>
  <si>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</si>
  <si>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</si>
  <si>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</si>
  <si>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</si>
  <si>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</si>
  <si>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</si>
  <si>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</si>
  <si>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</si>
  <si>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</si>
  <si>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</si>
  <si>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</si>
  <si>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</si>
  <si>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</si>
  <si>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</si>
  <si>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</si>
  <si>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</si>
  <si>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</si>
  <si>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</si>
  <si>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</si>
  <si>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</si>
  <si>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</si>
  <si>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</si>
  <si>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</si>
  <si>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</si>
  <si>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</si>
  <si>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</si>
  <si>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</si>
  <si>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</si>
  <si>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</si>
  <si>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</si>
  <si>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</si>
  <si>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</si>
  <si>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</si>
  <si>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</si>
  <si>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</si>
  <si>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</si>
  <si>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</si>
  <si>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</si>
  <si>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</si>
  <si>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</si>
  <si>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</si>
  <si>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</si>
  <si>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</si>
  <si>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</si>
  <si>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</si>
  <si>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</si>
  <si>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</si>
  <si>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</si>
  <si>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</si>
  <si>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</si>
  <si>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</si>
  <si>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</si>
  <si>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</si>
  <si>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</si>
  <si>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</si>
  <si>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</si>
  <si>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</si>
  <si>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</si>
  <si>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</si>
  <si>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</si>
  <si>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</si>
  <si>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</si>
  <si>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</si>
  <si>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</si>
  <si>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</si>
  <si>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</si>
  <si>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</si>
  <si>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</si>
  <si>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</si>
  <si>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</si>
  <si>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</si>
  <si>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</si>
  <si>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</si>
  <si>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</si>
  <si>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</si>
  <si>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</si>
  <si>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</si>
  <si>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</si>
  <si>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</si>
  <si>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</si>
  <si>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</si>
  <si>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</si>
  <si>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</si>
  <si>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</si>
  <si>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</si>
  <si>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</si>
  <si>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</si>
  <si>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</si>
  <si>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</si>
  <si>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</si>
  <si>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</si>
  <si>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</si>
  <si>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</si>
  <si>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</si>
  <si>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</si>
  <si>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</si>
  <si>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</si>
  <si>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</si>
  <si>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</si>
  <si>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</si>
  <si>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</si>
  <si>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</si>
  <si>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</si>
  <si>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</si>
  <si>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</si>
  <si>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</si>
  <si>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</si>
  <si>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</si>
  <si>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</si>
  <si>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</si>
  <si>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</si>
  <si>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</si>
  <si>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</si>
  <si>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</si>
  <si>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</si>
  <si>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</si>
  <si>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</si>
  <si>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</si>
  <si>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</si>
  <si>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</si>
  <si>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</si>
  <si>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</si>
  <si>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</si>
  <si>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</si>
  <si>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</si>
  <si>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</si>
  <si>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</si>
  <si>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</si>
  <si>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</si>
  <si>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</si>
  <si>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</si>
  <si>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</si>
  <si>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</si>
  <si>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</si>
  <si>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</si>
  <si>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</si>
  <si>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</si>
  <si>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</si>
  <si>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</si>
  <si>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</si>
  <si>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</si>
  <si>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</si>
  <si>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</si>
  <si>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</si>
  <si>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</si>
  <si>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</si>
  <si>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</si>
  <si>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</si>
  <si>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</si>
  <si>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</si>
  <si>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</si>
  <si>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</si>
  <si>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</si>
  <si>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</si>
  <si>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</si>
  <si>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</si>
  <si>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</si>
  <si>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</si>
  <si>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</si>
  <si>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</si>
  <si>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</si>
  <si>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</si>
  <si>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</si>
  <si>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</si>
  <si>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</si>
  <si>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</si>
  <si>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</si>
  <si>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</si>
  <si>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</si>
  <si>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</si>
  <si>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</si>
  <si>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</si>
  <si>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</si>
  <si>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</si>
  <si>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</si>
  <si>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</si>
  <si>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</si>
  <si>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</si>
  <si>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</si>
  <si>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</si>
  <si>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</si>
  <si>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</si>
  <si>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</si>
  <si>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</si>
  <si>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</si>
  <si>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</si>
  <si>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</si>
  <si>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</si>
  <si>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</si>
  <si>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</si>
  <si>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</si>
  <si>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</si>
  <si>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</si>
  <si>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</si>
  <si>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</si>
  <si>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</si>
  <si>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</si>
  <si>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</si>
  <si>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</si>
  <si>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</si>
  <si>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</si>
  <si>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</si>
  <si>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</si>
  <si>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</si>
  <si>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</si>
  <si>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</si>
  <si>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</si>
  <si>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</si>
  <si>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</si>
  <si>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</si>
  <si>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</si>
  <si>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</si>
  <si>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</si>
  <si>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</si>
  <si>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</si>
  <si>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</si>
  <si>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</si>
  <si>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</si>
  <si>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</si>
  <si>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</si>
  <si>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</si>
  <si>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</si>
  <si>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</si>
  <si>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</si>
  <si>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</si>
  <si>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</si>
  <si>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</si>
  <si>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</si>
  <si>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</si>
  <si>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</si>
  <si>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</si>
  <si>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</si>
  <si>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</si>
  <si>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</si>
  <si>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</si>
  <si>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</si>
  <si>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</si>
  <si>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</si>
  <si>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</si>
  <si>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</si>
  <si>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</si>
  <si>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</si>
  <si>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</si>
  <si>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</si>
  <si>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</si>
  <si>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</si>
  <si>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</si>
  <si>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</si>
  <si>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</si>
  <si>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</si>
  <si>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</si>
  <si>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</si>
  <si>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</si>
  <si>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</si>
  <si>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</si>
  <si>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</si>
  <si>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</si>
  <si>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</si>
  <si>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</si>
  <si>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</si>
  <si>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</si>
  <si>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</si>
  <si>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</si>
  <si>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</si>
  <si>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</si>
  <si>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</si>
  <si>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</si>
  <si>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</si>
  <si>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</si>
  <si>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</si>
  <si>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</si>
  <si>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</si>
  <si>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</si>
  <si>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</si>
  <si>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</si>
  <si>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</si>
  <si>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</si>
  <si>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</si>
  <si>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</si>
  <si>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</si>
  <si>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</si>
  <si>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</si>
  <si>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</si>
  <si>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</si>
  <si>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</si>
  <si>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</si>
  <si>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</si>
  <si>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</si>
  <si>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</si>
  <si>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</si>
  <si>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</si>
  <si>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</si>
  <si>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</si>
  <si>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</si>
  <si>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</si>
  <si>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</si>
  <si>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</si>
  <si>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</si>
  <si>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</si>
  <si>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</si>
  <si>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</si>
  <si>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</si>
  <si>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</si>
  <si>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</si>
  <si>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</si>
  <si>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</si>
  <si>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</si>
  <si>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</si>
  <si>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</si>
  <si>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</si>
  <si>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</si>
  <si>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</si>
  <si>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</si>
  <si>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</si>
  <si>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</si>
  <si>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</si>
  <si>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</si>
  <si>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</si>
  <si>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</si>
  <si>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</si>
  <si>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</si>
  <si>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</si>
  <si>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</si>
  <si>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</si>
  <si>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</si>
  <si>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</si>
  <si>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</si>
  <si>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</si>
  <si>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</si>
  <si>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</si>
  <si>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</si>
  <si>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</si>
  <si>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</si>
  <si>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</si>
  <si>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</si>
  <si>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</si>
  <si>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</si>
  <si>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</si>
  <si>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</si>
  <si>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</si>
  <si>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</si>
  <si>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</si>
  <si>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</si>
  <si>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</si>
  <si>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</si>
  <si>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</si>
  <si>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</si>
  <si>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</si>
  <si>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</si>
  <si>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</si>
  <si>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</si>
  <si>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</si>
  <si>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</si>
  <si>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</si>
  <si>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</si>
  <si>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</si>
  <si>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</si>
  <si>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</si>
  <si>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</si>
  <si>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</si>
  <si>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</si>
  <si>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</si>
  <si>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</si>
  <si>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</si>
  <si>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</si>
  <si>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</si>
  <si>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</si>
  <si>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</si>
  <si>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</si>
  <si>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</si>
  <si>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</si>
  <si>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</si>
  <si>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</si>
  <si>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</si>
  <si>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</si>
  <si>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</si>
  <si>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</si>
  <si>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</si>
  <si>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</si>
  <si>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</si>
  <si>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</si>
  <si>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</si>
  <si>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</si>
  <si>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</si>
  <si>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</si>
  <si>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</si>
  <si>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</si>
  <si>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</si>
  <si>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</si>
  <si>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</si>
  <si>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</si>
  <si>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</si>
  <si>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</si>
  <si>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</si>
  <si>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</si>
  <si>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</si>
  <si>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</si>
  <si>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</si>
  <si>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</si>
  <si>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</si>
  <si>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</si>
  <si>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</si>
  <si>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</si>
  <si>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</si>
  <si>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</si>
  <si>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</si>
  <si>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</si>
  <si>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</si>
  <si>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</si>
  <si>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</si>
  <si>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</si>
  <si>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</si>
  <si>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</si>
  <si>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</si>
  <si>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</si>
  <si>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</si>
  <si>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</si>
  <si>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</si>
  <si>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</si>
  <si>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</si>
  <si>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</si>
  <si>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</si>
  <si>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</si>
  <si>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</si>
  <si>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</si>
  <si>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</si>
  <si>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</si>
  <si>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</si>
  <si>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</si>
  <si>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</si>
  <si>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</si>
  <si>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</si>
  <si>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</si>
  <si>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</si>
  <si>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</si>
  <si>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</si>
  <si>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</si>
  <si>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</si>
  <si>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</si>
  <si>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</si>
  <si>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</si>
  <si>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</si>
  <si>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</si>
  <si>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</si>
  <si>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</si>
  <si>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</si>
  <si>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</si>
  <si>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</si>
  <si>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</si>
  <si>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</si>
  <si>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</si>
  <si>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</si>
  <si>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</si>
  <si>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</si>
  <si>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</si>
  <si>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</si>
  <si>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</si>
  <si>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</si>
  <si>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</si>
  <si>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</si>
  <si>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</si>
  <si>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</si>
  <si>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</si>
  <si>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</si>
  <si>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</si>
  <si>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</si>
  <si>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</si>
  <si>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</si>
  <si>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</si>
  <si>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</si>
  <si>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</si>
  <si>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</si>
  <si>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</si>
  <si>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</si>
  <si>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</si>
  <si>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</si>
  <si>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</si>
  <si>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</si>
  <si>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</si>
  <si>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</si>
  <si>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</si>
  <si>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</si>
  <si>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</si>
  <si>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</si>
  <si>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</si>
  <si>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</si>
  <si>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</si>
  <si>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</si>
  <si>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</si>
  <si>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</si>
  <si>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</si>
  <si>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</si>
  <si>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</si>
  <si>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</si>
  <si>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</si>
  <si>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</si>
  <si>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</si>
  <si>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</si>
  <si>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</si>
  <si>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</si>
  <si>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</si>
  <si>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</si>
  <si>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</si>
  <si>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</si>
  <si>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</si>
  <si>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</si>
  <si>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</si>
  <si>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</si>
  <si>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</si>
  <si>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</si>
  <si>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</si>
  <si>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</si>
  <si>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</si>
  <si>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</si>
  <si>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</si>
  <si>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</si>
  <si>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</si>
  <si>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</si>
  <si>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</si>
  <si>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</si>
  <si>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</si>
  <si>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</si>
  <si>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</si>
  <si>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</si>
  <si>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</si>
  <si>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</si>
  <si>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</si>
  <si>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</si>
  <si>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</si>
  <si>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</si>
  <si>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</si>
  <si>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</si>
  <si>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</si>
  <si>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</si>
  <si>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</si>
  <si>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</si>
  <si>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</si>
  <si>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</si>
  <si>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</si>
  <si>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</si>
  <si>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</si>
  <si>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</si>
  <si>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</si>
  <si>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</si>
  <si>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</si>
  <si>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</si>
  <si>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</si>
  <si>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</si>
  <si>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</si>
  <si>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</si>
  <si>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</si>
  <si>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</si>
  <si>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</si>
  <si>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</si>
  <si>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</si>
  <si>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</si>
  <si>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</si>
  <si>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</si>
  <si>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</si>
  <si>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</si>
  <si>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</si>
  <si>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</si>
  <si>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</si>
  <si>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</si>
  <si>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</si>
  <si>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</si>
  <si>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</si>
  <si>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</si>
  <si>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</si>
  <si>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</si>
  <si>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</si>
  <si>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</si>
  <si>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</si>
  <si>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</si>
  <si>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</si>
  <si>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</si>
  <si>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</si>
  <si>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</si>
  <si>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</si>
  <si>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</si>
  <si>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</si>
  <si>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</si>
  <si>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</si>
  <si>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</si>
  <si>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</si>
  <si>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</si>
  <si>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</si>
  <si>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</si>
  <si>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</si>
  <si>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</si>
  <si>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</si>
  <si>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</si>
  <si>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</si>
  <si>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</si>
  <si>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</si>
  <si>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</si>
  <si>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</si>
  <si>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</si>
  <si>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</si>
  <si>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</si>
  <si>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</si>
  <si>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</si>
  <si>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</si>
  <si>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</si>
  <si>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</si>
  <si>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</si>
  <si>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</si>
  <si>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</si>
  <si>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</si>
  <si>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</si>
  <si>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</si>
  <si>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</si>
  <si>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</si>
  <si>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</si>
  <si>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</si>
  <si>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</si>
  <si>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</si>
  <si>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</si>
  <si>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</si>
  <si>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</si>
  <si>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</si>
  <si>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</si>
  <si>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</si>
  <si>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</si>
  <si>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</si>
  <si>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</si>
  <si>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</si>
  <si>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</si>
  <si>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</si>
  <si>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</si>
  <si>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</si>
  <si>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</si>
  <si>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</si>
  <si>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</si>
  <si>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</si>
  <si>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</si>
  <si>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</si>
  <si>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</si>
  <si>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</si>
  <si>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</si>
  <si>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</si>
  <si>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</si>
  <si>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</si>
  <si>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</si>
  <si>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</si>
  <si>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</si>
  <si>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</si>
  <si>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</si>
  <si>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</si>
  <si>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</si>
  <si>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</si>
  <si>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</si>
  <si>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</si>
  <si>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</si>
  <si>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</si>
  <si>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</si>
  <si>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</si>
  <si>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</si>
  <si>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</si>
  <si>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</si>
  <si>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</si>
  <si>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</si>
  <si>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</si>
  <si>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</si>
  <si>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</si>
  <si>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</si>
  <si>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</si>
  <si>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</si>
  <si>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</si>
  <si>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</si>
  <si>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</si>
  <si>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</si>
  <si>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</si>
  <si>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</si>
  <si>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</si>
  <si>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</si>
  <si>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</si>
  <si>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</si>
  <si>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</si>
  <si>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</si>
  <si>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</si>
  <si>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</si>
  <si>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</si>
  <si>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</si>
  <si>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</si>
  <si>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</si>
  <si>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</si>
  <si>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</si>
  <si>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</si>
  <si>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</si>
  <si>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</si>
  <si>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</si>
  <si>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</si>
  <si>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</si>
  <si>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</si>
  <si>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</si>
  <si>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</si>
  <si>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</si>
  <si>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</si>
  <si>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</si>
  <si>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</si>
  <si>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</si>
  <si>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</si>
  <si>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</si>
  <si>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</si>
  <si>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</si>
  <si>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</si>
  <si>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</si>
  <si>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</si>
  <si>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</si>
  <si>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</si>
  <si>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</si>
  <si>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</si>
  <si>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</si>
  <si>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</si>
  <si>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</si>
  <si>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</si>
  <si>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</si>
  <si>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</si>
  <si>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</si>
  <si>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</si>
  <si>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</si>
  <si>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</si>
  <si>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</si>
  <si>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</si>
  <si>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</si>
  <si>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</si>
  <si>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</si>
  <si>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</si>
  <si>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</si>
  <si>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</si>
  <si>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</si>
  <si>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</si>
  <si>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</si>
  <si>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</si>
  <si>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</si>
  <si>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</si>
  <si>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</si>
  <si>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</si>
  <si>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</si>
  <si>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</si>
  <si>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</si>
  <si>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</si>
  <si>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</si>
  <si>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</si>
  <si>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</si>
  <si>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</si>
  <si>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</si>
  <si>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</si>
  <si>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</si>
  <si>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</si>
  <si>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</si>
  <si>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</si>
  <si>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</si>
  <si>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</si>
  <si>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</si>
  <si>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</si>
  <si>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</si>
  <si>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</si>
  <si>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</si>
  <si>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</si>
  <si>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</si>
  <si>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</si>
  <si>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</si>
  <si>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</si>
  <si>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</si>
  <si>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</si>
  <si>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</si>
  <si>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</si>
  <si>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</si>
  <si>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</si>
  <si>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</si>
  <si>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</si>
  <si>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</si>
  <si>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</si>
  <si>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</si>
  <si>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</si>
  <si>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</si>
  <si>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</si>
  <si>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</si>
  <si>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</si>
  <si>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</si>
  <si>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</si>
  <si>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</si>
  <si>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</si>
  <si>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</si>
  <si>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</si>
  <si>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</si>
  <si>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</si>
  <si>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</si>
  <si>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</si>
  <si>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</si>
  <si>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</si>
  <si>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</si>
  <si>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</si>
  <si>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</si>
  <si>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</si>
  <si>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</si>
  <si>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</si>
  <si>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</si>
  <si>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</si>
  <si>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</si>
  <si>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</si>
  <si>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</si>
  <si>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</si>
  <si>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</si>
  <si>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</si>
  <si>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</si>
  <si>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</si>
  <si>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</si>
  <si>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</si>
  <si>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</si>
  <si>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</si>
  <si>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</si>
  <si>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</si>
  <si>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</si>
  <si>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</si>
  <si>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</si>
  <si>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</si>
  <si>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</si>
  <si>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</si>
  <si>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</si>
  <si>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</si>
  <si>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</si>
  <si>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</si>
  <si>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</si>
  <si>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</si>
  <si>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</si>
  <si>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</si>
  <si>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</si>
  <si>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</si>
  <si>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</si>
  <si>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</si>
  <si>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</si>
  <si>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</si>
  <si>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</si>
  <si>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</si>
  <si>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</si>
  <si>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</si>
  <si>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</si>
  <si>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</si>
  <si>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</si>
  <si>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</si>
  <si>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</si>
  <si>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</si>
  <si>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</si>
  <si>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</si>
  <si>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</si>
  <si>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</si>
  <si>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</si>
  <si>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</si>
  <si>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</si>
  <si>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</si>
  <si>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</si>
  <si>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</si>
  <si>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</si>
  <si>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</si>
  <si>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</si>
  <si>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</si>
  <si>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</si>
  <si>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</si>
  <si>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</si>
  <si>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</si>
  <si>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</si>
  <si>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</si>
  <si>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</si>
  <si>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</si>
  <si>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</si>
  <si>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</si>
  <si>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</si>
  <si>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</si>
  <si>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</si>
  <si>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</si>
  <si>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</si>
  <si>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</si>
  <si>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</si>
  <si>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</si>
  <si>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</si>
  <si>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</si>
  <si>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</si>
  <si>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</si>
  <si>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</si>
  <si>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</si>
  <si>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</si>
  <si>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</si>
  <si>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</si>
  <si>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</si>
  <si>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</si>
  <si>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</si>
  <si>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</si>
  <si>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</si>
  <si>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</si>
  <si>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</si>
  <si>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</si>
  <si>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</si>
  <si>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</si>
  <si>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</si>
  <si>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</si>
  <si>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</si>
  <si>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</si>
  <si>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</si>
  <si>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</si>
  <si>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</si>
  <si>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</si>
  <si>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</si>
  <si>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</si>
  <si>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</si>
  <si>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</si>
  <si>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</si>
  <si>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</si>
  <si>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</si>
  <si>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</si>
  <si>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</si>
  <si>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</si>
  <si>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</si>
  <si>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</si>
  <si>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</si>
  <si>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</si>
  <si>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</si>
  <si>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</si>
  <si>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</si>
  <si>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</si>
  <si>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</si>
  <si>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</si>
  <si>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</si>
  <si>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</si>
  <si>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</si>
  <si>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</si>
  <si>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</si>
  <si>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</si>
  <si>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</si>
  <si>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</si>
  <si>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</si>
  <si>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</si>
  <si>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</si>
  <si>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</si>
  <si>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</si>
  <si>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</si>
  <si>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</si>
  <si>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</si>
  <si>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</si>
  <si>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</si>
  <si>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</si>
  <si>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</si>
  <si>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</si>
  <si>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</si>
  <si>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</si>
  <si>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</si>
  <si>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</si>
  <si>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</si>
  <si>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</si>
  <si>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</si>
  <si>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</si>
  <si>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</si>
  <si>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</si>
  <si>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</si>
  <si>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</si>
  <si>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</si>
  <si>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</si>
  <si>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</si>
  <si>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</si>
  <si>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</si>
  <si>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</si>
  <si>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</si>
  <si>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</si>
  <si>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</si>
  <si>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</si>
  <si>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</si>
  <si>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</si>
  <si>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</si>
  <si>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</si>
  <si>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</si>
  <si>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</si>
  <si>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</si>
  <si>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</si>
  <si>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</si>
  <si>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</si>
  <si>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</si>
  <si>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</si>
  <si>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</si>
  <si>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</si>
  <si>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</si>
  <si>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</si>
  <si>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</si>
  <si>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</si>
  <si>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</si>
  <si>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</si>
  <si>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</si>
  <si>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</si>
  <si>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</si>
  <si>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</si>
  <si>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</si>
  <si>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</si>
  <si>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</si>
  <si>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</si>
  <si>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</si>
  <si>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</si>
  <si>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</si>
  <si>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</si>
  <si>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</si>
  <si>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</si>
  <si>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</si>
  <si>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</si>
  <si>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</si>
  <si>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</si>
  <si>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</si>
  <si>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</si>
  <si>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</si>
  <si>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</si>
  <si>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</si>
  <si>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</si>
  <si>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</si>
  <si>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</si>
  <si>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</si>
  <si>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</si>
  <si>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</si>
  <si>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</si>
  <si>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</si>
  <si>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</si>
  <si>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</si>
  <si>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</si>
  <si>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</si>
  <si>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</si>
  <si>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</si>
  <si>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</si>
  <si>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</si>
  <si>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</si>
  <si>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</si>
  <si>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</si>
  <si>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</si>
  <si>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</si>
  <si>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</si>
  <si>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</si>
  <si>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</si>
  <si>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</si>
  <si>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</si>
  <si>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</si>
  <si>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</si>
  <si>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</si>
  <si>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</si>
  <si>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</si>
  <si>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</si>
  <si>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</si>
  <si>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</si>
  <si>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</si>
  <si>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</si>
  <si>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</si>
  <si>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</si>
  <si>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</si>
  <si>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</si>
  <si>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</si>
  <si>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</si>
  <si>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</si>
  <si>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</si>
  <si>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</si>
  <si>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</si>
  <si>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</si>
  <si>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</si>
  <si>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</si>
  <si>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</si>
  <si>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</si>
  <si>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</si>
  <si>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</si>
  <si>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</si>
  <si>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</si>
  <si>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</si>
  <si>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</si>
  <si>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</si>
  <si>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</si>
  <si>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</si>
  <si>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</si>
  <si>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</si>
  <si>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</si>
  <si>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</si>
  <si>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</si>
  <si>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</si>
  <si>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</si>
  <si>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</si>
  <si>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</si>
  <si>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</si>
  <si>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</si>
  <si>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</si>
  <si>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</si>
  <si>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</si>
  <si>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</si>
  <si>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</si>
  <si>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</si>
  <si>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</si>
  <si>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</si>
  <si>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</si>
  <si>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</si>
  <si>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</si>
  <si>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</si>
  <si>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</si>
  <si>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</si>
  <si>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</si>
  <si>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</si>
  <si>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</si>
  <si>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</si>
  <si>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</si>
  <si>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</si>
  <si>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</si>
  <si>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</si>
  <si>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</si>
  <si>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</si>
  <si>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</si>
  <si>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</si>
  <si>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</si>
  <si>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</si>
  <si>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</si>
  <si>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</si>
  <si>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</si>
  <si>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</si>
  <si>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</si>
  <si>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</si>
  <si>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</si>
  <si>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</si>
  <si>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</si>
  <si>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</si>
  <si>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</si>
  <si>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</si>
  <si>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</si>
  <si>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</si>
  <si>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</si>
  <si>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</si>
  <si>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</si>
  <si>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</si>
  <si>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</si>
  <si>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</si>
  <si>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</si>
  <si>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</si>
  <si>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</si>
  <si>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</si>
  <si>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</si>
  <si>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</si>
  <si>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</si>
  <si>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</si>
  <si>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</si>
  <si>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</si>
  <si>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</si>
  <si>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</si>
  <si>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</si>
  <si>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</si>
  <si>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</si>
  <si>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</si>
  <si>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</si>
  <si>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</si>
  <si>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</si>
  <si>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</si>
  <si>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</si>
  <si>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</si>
  <si>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</si>
  <si>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</si>
  <si>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</si>
  <si>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</si>
  <si>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</si>
  <si>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</si>
  <si>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</si>
  <si>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</si>
  <si>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</si>
  <si>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</si>
  <si>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</si>
  <si>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</si>
  <si>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</si>
  <si>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</si>
  <si>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</si>
  <si>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</si>
  <si>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</si>
  <si>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</si>
  <si>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</si>
  <si>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</si>
  <si>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</si>
  <si>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</si>
  <si>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</si>
  <si>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</si>
  <si>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</si>
  <si>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</si>
  <si>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</si>
  <si>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</si>
  <si>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</si>
  <si>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</si>
  <si>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</si>
  <si>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</si>
  <si>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</si>
  <si>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</si>
  <si>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</si>
  <si>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</si>
  <si>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</si>
  <si>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</si>
  <si>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</si>
  <si>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</si>
  <si>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</si>
  <si>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</si>
  <si>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</si>
  <si>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</si>
  <si>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</si>
  <si>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</si>
  <si>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</si>
  <si>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</si>
  <si>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</si>
  <si>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</si>
  <si>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</si>
  <si>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</si>
  <si>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</si>
  <si>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</si>
  <si>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</si>
  <si>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</si>
  <si>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</si>
  <si>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</si>
  <si>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</si>
  <si>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</si>
  <si>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</si>
  <si>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</si>
  <si>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</si>
  <si>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</si>
  <si>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</si>
  <si>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</si>
  <si>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</si>
  <si>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</si>
  <si>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</si>
  <si>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</si>
  <si>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</si>
  <si>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</si>
  <si>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</si>
  <si>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</si>
  <si>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</si>
  <si>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</si>
  <si>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</si>
  <si>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</si>
  <si>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</si>
  <si>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</si>
  <si>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</si>
  <si>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</si>
  <si>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</si>
  <si>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</si>
  <si>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</si>
  <si>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</si>
  <si>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</si>
  <si>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</si>
  <si>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</si>
  <si>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</si>
  <si>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</si>
  <si>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</si>
  <si>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</si>
  <si>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</si>
  <si>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</si>
  <si>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</si>
  <si>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</si>
  <si>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</si>
  <si>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</si>
  <si>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</si>
  <si>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</si>
  <si>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</si>
  <si>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</si>
  <si>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</si>
  <si>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</si>
  <si>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</si>
  <si>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</si>
  <si>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</si>
  <si>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</si>
  <si>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</si>
  <si>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</si>
  <si>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</si>
  <si>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</si>
  <si>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</si>
  <si>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</si>
  <si>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</si>
  <si>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</si>
  <si>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</si>
  <si>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</si>
  <si>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</si>
  <si>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</si>
  <si>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</si>
  <si>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</si>
  <si>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</si>
  <si>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</si>
  <si>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</si>
  <si>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</si>
  <si>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</si>
  <si>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</si>
  <si>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</si>
  <si>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</si>
  <si>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</si>
  <si>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</si>
  <si>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</si>
  <si>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</si>
  <si>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</si>
  <si>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</si>
  <si>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</si>
  <si>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</si>
  <si>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</si>
  <si>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</si>
  <si>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</si>
  <si>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</si>
  <si>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</si>
  <si>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</si>
  <si>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</si>
  <si>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</si>
  <si>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</si>
  <si>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</si>
  <si>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</si>
  <si>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</si>
  <si>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</si>
  <si>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</si>
  <si>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</si>
  <si>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</si>
  <si>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</si>
  <si>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</si>
  <si>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</si>
  <si>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</si>
  <si>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</si>
  <si>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</si>
  <si>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</si>
  <si>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</si>
  <si>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</si>
  <si>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</si>
  <si>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</si>
  <si>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</si>
  <si>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</si>
  <si>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</si>
  <si>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</si>
  <si>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</si>
  <si>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</si>
  <si>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</si>
  <si>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</si>
  <si>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</si>
  <si>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</si>
  <si>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</si>
  <si>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</si>
  <si>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</si>
  <si>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</si>
  <si>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</si>
  <si>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</si>
  <si>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</si>
  <si>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</si>
  <si>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</si>
  <si>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</si>
  <si>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</si>
  <si>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</si>
  <si>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</si>
  <si>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</si>
  <si>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</si>
  <si>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</si>
  <si>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</si>
  <si>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</si>
  <si>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</si>
  <si>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</si>
  <si>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</si>
  <si>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</si>
  <si>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</si>
  <si>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</si>
  <si>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</si>
  <si>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</si>
  <si>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</si>
  <si>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</si>
  <si>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</si>
  <si>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</si>
  <si>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</si>
  <si>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</si>
  <si>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</si>
  <si>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</si>
  <si>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</si>
  <si>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</si>
  <si>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</si>
  <si>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</si>
  <si>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</si>
  <si>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</si>
  <si>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</si>
  <si>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</si>
  <si>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</si>
  <si>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</si>
  <si>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</si>
  <si>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</si>
  <si>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</si>
  <si>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</si>
  <si>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</si>
  <si>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</si>
  <si>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</si>
  <si>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</si>
  <si>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</si>
  <si>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</si>
  <si>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</si>
  <si>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</si>
  <si>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</si>
  <si>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</si>
  <si>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</si>
  <si>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</si>
  <si>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</si>
  <si>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</si>
  <si>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</si>
  <si>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</si>
  <si>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</si>
  <si>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</si>
  <si>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</si>
  <si>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</si>
  <si>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</si>
  <si>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</si>
  <si>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</si>
  <si>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</si>
  <si>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</si>
  <si>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</si>
  <si>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</si>
  <si>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</si>
  <si>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</si>
  <si>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</si>
  <si>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</si>
  <si>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</si>
  <si>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</si>
  <si>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</si>
  <si>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</si>
  <si>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</si>
  <si>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</si>
  <si>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</si>
  <si>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</si>
  <si>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</si>
  <si>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</si>
  <si>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</si>
  <si>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</si>
  <si>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</si>
  <si>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</si>
  <si>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</si>
  <si>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</si>
  <si>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</si>
  <si>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</si>
  <si>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</si>
  <si>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</si>
  <si>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</si>
  <si>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</si>
  <si>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</si>
  <si>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</si>
  <si>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</si>
  <si>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</si>
  <si>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</si>
  <si>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</si>
  <si>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</si>
  <si>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</si>
  <si>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</si>
  <si>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</si>
  <si>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</si>
  <si>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</si>
  <si>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</si>
  <si>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</si>
  <si>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</si>
  <si>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</si>
  <si>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</si>
  <si>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</si>
  <si>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</si>
  <si>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</si>
  <si>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</si>
  <si>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</si>
  <si>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</si>
  <si>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</si>
  <si>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</si>
  <si>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</si>
  <si>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</si>
  <si>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</si>
  <si>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</si>
  <si>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</si>
  <si>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</si>
  <si>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</si>
  <si>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</si>
  <si>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</si>
  <si>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</si>
  <si>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</si>
  <si>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</si>
  <si>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</si>
  <si>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</si>
  <si>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</si>
  <si>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</si>
  <si>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</si>
  <si>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</si>
  <si>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</si>
  <si>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</si>
  <si>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</si>
  <si>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</si>
  <si>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</si>
  <si>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</si>
  <si>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</si>
  <si>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</si>
  <si>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</si>
  <si>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</si>
  <si>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</si>
  <si>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</si>
  <si>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</si>
  <si>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</si>
  <si>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</si>
  <si>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</si>
  <si>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</si>
  <si>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</si>
  <si>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</si>
  <si>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</si>
  <si>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</si>
  <si>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</si>
  <si>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</si>
  <si>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</si>
  <si>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</si>
  <si>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</si>
  <si>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</si>
  <si>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</si>
  <si>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</si>
  <si>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</si>
  <si>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</si>
  <si>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</si>
  <si>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</si>
  <si>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</si>
  <si>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</si>
  <si>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</si>
  <si>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</si>
  <si>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</si>
  <si>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</si>
  <si>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</si>
  <si>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</si>
  <si>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</si>
  <si>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</si>
  <si>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</si>
  <si>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</si>
  <si>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</si>
  <si>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</si>
  <si>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</si>
  <si>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</si>
  <si>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</si>
  <si>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</si>
  <si>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</si>
  <si>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</si>
  <si>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</si>
  <si>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</si>
  <si>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</si>
  <si>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</si>
  <si>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</si>
  <si>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</si>
  <si>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</si>
  <si>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</si>
  <si>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</si>
  <si>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</si>
  <si>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</si>
  <si>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</si>
  <si>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</si>
  <si>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</si>
  <si>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</si>
  <si>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</si>
  <si>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</si>
  <si>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</si>
  <si>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</si>
  <si>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</si>
  <si>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</si>
  <si>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</si>
  <si>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</si>
  <si>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</si>
  <si>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</si>
  <si>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</si>
  <si>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</si>
  <si>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</si>
  <si>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</si>
  <si>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</si>
  <si>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</si>
  <si>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</si>
  <si>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</si>
  <si>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</si>
  <si>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</si>
  <si>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</si>
  <si>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</si>
  <si>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</si>
  <si>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</si>
  <si>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</si>
  <si>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</si>
  <si>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</si>
  <si>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</si>
  <si>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</si>
  <si>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</si>
  <si>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</si>
  <si>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</si>
  <si>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</si>
  <si>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</si>
  <si>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</si>
  <si>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</si>
  <si>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</si>
  <si>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</si>
  <si>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</si>
  <si>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</si>
  <si>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</si>
  <si>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</si>
  <si>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</si>
  <si>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</si>
  <si>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</si>
  <si>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</si>
  <si>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</si>
  <si>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</si>
  <si>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</si>
  <si>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</si>
  <si>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</si>
  <si>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</si>
  <si>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</si>
  <si>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</si>
  <si>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</si>
  <si>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</si>
  <si>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</si>
  <si>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</si>
  <si>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</si>
  <si>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</si>
  <si>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</si>
  <si>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</si>
  <si>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</si>
  <si>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</si>
  <si>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</si>
  <si>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</si>
  <si>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</si>
  <si>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</si>
  <si>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</si>
  <si>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</si>
  <si>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</si>
  <si>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</si>
  <si>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</si>
  <si>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</si>
  <si>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</si>
  <si>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</si>
  <si>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</si>
  <si>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</si>
  <si>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</si>
  <si>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</si>
  <si>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</si>
  <si>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</si>
  <si>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</si>
  <si>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</si>
  <si>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</si>
  <si>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</si>
  <si>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</si>
  <si>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</si>
  <si>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</si>
  <si>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</si>
  <si>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</si>
  <si>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</si>
  <si>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</si>
  <si>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</si>
  <si>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</si>
  <si>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</si>
  <si>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</si>
  <si>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</si>
  <si>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</si>
  <si>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</si>
  <si>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</si>
  <si>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</si>
  <si>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</si>
  <si>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</si>
  <si>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</si>
  <si>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</si>
  <si>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</si>
  <si>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</si>
  <si>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</si>
  <si>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</si>
  <si>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</si>
  <si>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</si>
  <si>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</si>
  <si>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</si>
  <si>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</si>
  <si>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</si>
  <si>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</si>
  <si>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</si>
  <si>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</si>
  <si>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</si>
  <si>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</si>
  <si>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</si>
  <si>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</si>
  <si>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</si>
  <si>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</si>
  <si>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</si>
  <si>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</si>
  <si>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</si>
  <si>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</si>
  <si>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</si>
  <si>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</si>
  <si>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</si>
  <si>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</si>
  <si>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</si>
  <si>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</si>
  <si>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</si>
  <si>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</si>
  <si>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</si>
  <si>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</si>
  <si>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</si>
  <si>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</si>
  <si>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</si>
  <si>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</si>
  <si>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</si>
  <si>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</si>
  <si>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</si>
  <si>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</si>
  <si>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</si>
  <si>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</si>
  <si>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</si>
  <si>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</si>
  <si>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</si>
  <si>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</si>
  <si>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</si>
  <si>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</si>
  <si>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</si>
  <si>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</si>
  <si>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</si>
  <si>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</si>
  <si>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</si>
  <si>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</si>
  <si>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</si>
  <si>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</si>
  <si>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</si>
  <si>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</si>
  <si>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</si>
  <si>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</si>
  <si>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</si>
  <si>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</si>
  <si>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</si>
  <si>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</si>
  <si>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</si>
  <si>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</si>
  <si>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</si>
  <si>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</si>
  <si>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</si>
  <si>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</si>
  <si>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</si>
  <si>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</si>
  <si>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</si>
  <si>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</si>
  <si>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</si>
  <si>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</si>
  <si>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</si>
  <si>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</si>
  <si>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</si>
  <si>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</si>
  <si>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</si>
  <si>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</si>
  <si>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</si>
  <si>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</si>
  <si>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</si>
  <si>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</si>
  <si>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</si>
  <si>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</si>
  <si>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</si>
  <si>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</si>
  <si>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</si>
  <si>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</si>
  <si>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</si>
  <si>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</si>
  <si>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</si>
  <si>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</si>
  <si>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</si>
  <si>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</si>
  <si>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</si>
  <si>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</si>
  <si>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</si>
  <si>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</si>
  <si>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</si>
  <si>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</si>
  <si>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</si>
  <si>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</si>
  <si>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</si>
  <si>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</si>
  <si>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</si>
  <si>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</si>
  <si>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</si>
  <si>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</si>
  <si>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</si>
  <si>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</si>
  <si>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</si>
  <si>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</si>
  <si>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</si>
  <si>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</si>
  <si>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</si>
  <si>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</si>
  <si>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</si>
  <si>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</si>
  <si>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</si>
  <si>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</si>
  <si>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</si>
  <si>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</si>
  <si>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</si>
  <si>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</si>
  <si>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</si>
  <si>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</si>
  <si>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</si>
  <si>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</si>
  <si>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</si>
  <si>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</si>
  <si>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</si>
  <si>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</si>
  <si>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</si>
  <si>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</si>
  <si>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</si>
  <si>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</si>
  <si>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</si>
  <si>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</si>
  <si>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</si>
  <si>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</si>
  <si>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</si>
  <si>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</si>
  <si>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</si>
  <si>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</si>
  <si>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</si>
  <si>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</si>
  <si>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</si>
  <si>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</si>
  <si>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</si>
  <si>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</si>
  <si>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</si>
  <si>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</si>
  <si>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</si>
  <si>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</si>
  <si>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</si>
  <si>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</si>
  <si>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</si>
  <si>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</si>
  <si>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</si>
  <si>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</si>
  <si>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</si>
  <si>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</si>
  <si>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</si>
  <si>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</si>
  <si>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</si>
  <si>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</si>
  <si>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</si>
  <si>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</si>
  <si>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</si>
  <si>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</si>
  <si>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</si>
  <si>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</si>
  <si>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</si>
  <si>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</si>
  <si>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</si>
  <si>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</si>
  <si>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</si>
  <si>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</si>
  <si>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</si>
  <si>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</si>
  <si>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</si>
  <si>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</si>
  <si>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</si>
  <si>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</si>
  <si>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</si>
  <si>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</si>
  <si>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</si>
  <si>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</si>
  <si>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</si>
  <si>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</si>
  <si>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</si>
  <si>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</si>
  <si>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</si>
  <si>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</si>
  <si>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</si>
  <si>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</si>
  <si>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</si>
  <si>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</si>
  <si>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</si>
  <si>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</si>
  <si>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</si>
  <si>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</si>
  <si>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</si>
  <si>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</si>
  <si>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</si>
  <si>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</si>
  <si>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</si>
  <si>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</si>
  <si>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</si>
  <si>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</si>
  <si>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</si>
  <si>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</si>
  <si>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</si>
  <si>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</si>
  <si>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</si>
  <si>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</si>
  <si>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</si>
  <si>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</si>
  <si>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</si>
  <si>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</si>
  <si>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</si>
  <si>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</si>
  <si>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</si>
  <si>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</si>
  <si>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</si>
  <si>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</si>
  <si>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</si>
  <si>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</si>
  <si>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</si>
  <si>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</si>
  <si>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</si>
  <si>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</si>
  <si>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</si>
  <si>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</si>
  <si>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</si>
  <si>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</si>
  <si>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</si>
  <si>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</si>
  <si>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</si>
  <si>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</si>
  <si>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</si>
  <si>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</si>
  <si>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</si>
  <si>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</si>
  <si>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</si>
  <si>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</si>
  <si>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</si>
  <si>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</si>
  <si>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</si>
  <si>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</si>
  <si>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</si>
  <si>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</si>
  <si>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</si>
  <si>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</si>
  <si>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</si>
  <si>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</si>
  <si>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</si>
  <si>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</si>
  <si>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</si>
  <si>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</si>
  <si>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</si>
  <si>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</si>
  <si>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</si>
  <si>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</si>
  <si>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</si>
  <si>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</si>
  <si>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</si>
  <si>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</si>
  <si>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</si>
  <si>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</si>
  <si>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</si>
  <si>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</si>
  <si>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</si>
  <si>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</si>
  <si>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</si>
  <si>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</si>
  <si>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</si>
  <si>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</si>
  <si>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</si>
  <si>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</si>
  <si>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</si>
  <si>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</si>
  <si>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</si>
  <si>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</si>
  <si>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</si>
  <si>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</si>
  <si>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</si>
  <si>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</si>
  <si>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</si>
  <si>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</si>
  <si>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</si>
  <si>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</si>
  <si>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</si>
  <si>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</si>
  <si>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</si>
  <si>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</si>
  <si>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</si>
  <si>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</si>
  <si>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</si>
  <si>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</si>
  <si>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</si>
  <si>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</si>
  <si>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</si>
  <si>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</si>
  <si>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</si>
  <si>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</si>
  <si>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</si>
  <si>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</si>
  <si>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</si>
  <si>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</si>
  <si>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</si>
  <si>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</si>
  <si>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</si>
  <si>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</si>
  <si>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</si>
  <si>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</si>
  <si>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</si>
  <si>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</si>
  <si>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</si>
  <si>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</si>
  <si>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</si>
  <si>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</si>
  <si>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</si>
  <si>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</si>
  <si>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</si>
  <si>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</si>
  <si>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</si>
  <si>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</si>
  <si>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</si>
  <si>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</si>
  <si>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</si>
  <si>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</si>
  <si>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</si>
  <si>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</si>
  <si>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</si>
  <si>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</si>
  <si>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</si>
  <si>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</si>
  <si>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</si>
  <si>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</si>
  <si>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</si>
  <si>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</si>
  <si>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</si>
  <si>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</si>
  <si>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</si>
  <si>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</si>
  <si>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</si>
  <si>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</si>
  <si>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</si>
  <si>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</si>
  <si>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</si>
  <si>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</si>
  <si>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</si>
  <si>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</si>
  <si>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</si>
  <si>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</si>
  <si>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</si>
  <si>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</si>
  <si>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</si>
  <si>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</si>
  <si>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</si>
  <si>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</si>
  <si>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</si>
  <si>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</si>
  <si>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</si>
  <si>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</si>
  <si>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</si>
  <si>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</si>
  <si>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</si>
  <si>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</si>
  <si>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</si>
  <si>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</si>
  <si>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</si>
  <si>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</si>
  <si>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</si>
  <si>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</si>
  <si>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</si>
  <si>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</si>
  <si>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</si>
  <si>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</si>
  <si>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</si>
  <si>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</si>
  <si>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</si>
  <si>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</si>
  <si>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</si>
  <si>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</si>
  <si>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</si>
  <si>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</si>
  <si>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</si>
  <si>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</si>
  <si>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</si>
  <si>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</si>
  <si>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</si>
  <si>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</si>
  <si>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</si>
  <si>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</si>
  <si>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</si>
  <si>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</si>
  <si>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</si>
  <si>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</si>
  <si>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</si>
  <si>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</si>
  <si>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</si>
  <si>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</si>
  <si>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</si>
  <si>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</si>
  <si>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</si>
  <si>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</si>
  <si>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</si>
  <si>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</si>
  <si>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</si>
  <si>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</si>
  <si>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</si>
  <si>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</si>
  <si>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</si>
  <si>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</si>
  <si>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</si>
  <si>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</si>
  <si>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</si>
  <si>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</si>
  <si>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</si>
  <si>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</si>
  <si>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</si>
  <si>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</si>
  <si>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</si>
  <si>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</si>
  <si>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</si>
  <si>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</si>
  <si>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</si>
  <si>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</si>
  <si>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</si>
  <si>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</si>
  <si>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</si>
  <si>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</si>
  <si>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</si>
  <si>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</si>
  <si>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</si>
  <si>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</si>
  <si>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</si>
  <si>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</si>
  <si>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</si>
  <si>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</si>
  <si>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</si>
  <si>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</si>
  <si>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</si>
  <si>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</si>
  <si>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</si>
  <si>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</si>
  <si>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</si>
  <si>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</si>
  <si>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</si>
  <si>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</si>
  <si>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</si>
  <si>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</si>
  <si>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</si>
  <si>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</si>
  <si>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</si>
  <si>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</si>
  <si>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</si>
  <si>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</si>
  <si>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</si>
  <si>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</si>
  <si>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</si>
  <si>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</si>
  <si>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</si>
  <si>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</si>
  <si>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</si>
  <si>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</si>
  <si>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</si>
  <si>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</si>
  <si>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</si>
  <si>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</si>
  <si>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</si>
  <si>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</si>
  <si>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</si>
  <si>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</si>
  <si>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</si>
  <si>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</si>
  <si>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</si>
  <si>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</si>
  <si>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</si>
  <si>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</si>
  <si>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</si>
  <si>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</si>
  <si>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</si>
  <si>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</si>
  <si>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</si>
  <si>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</si>
  <si>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</si>
  <si>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</si>
  <si>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</si>
  <si>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</si>
  <si>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</si>
  <si>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</si>
  <si>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</si>
  <si>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</si>
  <si>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</si>
  <si>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</si>
  <si>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</si>
  <si>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</si>
  <si>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</si>
  <si>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</si>
  <si>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</si>
  <si>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</si>
  <si>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</si>
  <si>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</si>
  <si>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</si>
  <si>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</si>
  <si>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</si>
  <si>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</si>
  <si>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</si>
  <si>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</si>
  <si>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</si>
  <si>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</si>
  <si>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</si>
  <si>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</si>
  <si>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</si>
  <si>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</si>
  <si>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</si>
  <si>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</si>
  <si>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</si>
  <si>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</si>
  <si>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</si>
  <si>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</si>
  <si>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</si>
  <si>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</si>
  <si>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</si>
  <si>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</si>
  <si>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</si>
  <si>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</si>
  <si>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</si>
  <si>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</si>
  <si>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</si>
  <si>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</si>
  <si>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</si>
  <si>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</si>
  <si>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</si>
  <si>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</si>
  <si>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</si>
  <si>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</si>
  <si>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</si>
  <si>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</si>
  <si>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</si>
  <si>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</si>
  <si>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</si>
  <si>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</si>
  <si>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</si>
  <si>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</si>
  <si>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</si>
  <si>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</si>
  <si>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</si>
  <si>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</si>
  <si>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</si>
  <si>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</si>
  <si>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</si>
  <si>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</si>
  <si>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</si>
  <si>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</si>
  <si>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</si>
  <si>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</si>
  <si>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</si>
  <si>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</si>
  <si>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</si>
  <si>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</si>
  <si>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</si>
  <si>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</si>
  <si>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</si>
  <si>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</si>
  <si>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</si>
  <si>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</si>
  <si>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</si>
  <si>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</si>
  <si>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</si>
  <si>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</si>
  <si>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</si>
  <si>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</si>
  <si>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</si>
  <si>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</si>
  <si>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</si>
  <si>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</si>
  <si>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</si>
  <si>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</si>
  <si>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</si>
  <si>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</si>
  <si>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</si>
  <si>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</si>
  <si>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</si>
  <si>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</si>
  <si>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</si>
  <si>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</si>
  <si>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</si>
  <si>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</si>
  <si>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</si>
  <si>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</si>
  <si>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</si>
  <si>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</si>
  <si>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</si>
  <si>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</si>
  <si>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</si>
  <si>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</si>
  <si>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</si>
  <si>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</si>
  <si>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</si>
  <si>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</si>
  <si>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</si>
  <si>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</si>
  <si>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</si>
  <si>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</si>
  <si>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</si>
  <si>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</si>
  <si>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</si>
  <si>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</si>
  <si>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</si>
  <si>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</si>
  <si>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</si>
  <si>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</si>
  <si>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</si>
  <si>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</si>
  <si>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</si>
  <si>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</si>
  <si>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</si>
  <si>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</si>
  <si>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</si>
  <si>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</si>
  <si>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</si>
  <si>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</si>
  <si>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</si>
  <si>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</si>
  <si>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</si>
  <si>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</si>
  <si>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</si>
  <si>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</si>
  <si>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</si>
  <si>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</si>
  <si>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</si>
  <si>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</si>
  <si>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</si>
  <si>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</si>
  <si>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</si>
  <si>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</si>
  <si>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</si>
  <si>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</si>
  <si>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</si>
  <si>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</si>
  <si>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</si>
  <si>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</si>
  <si>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</si>
  <si>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</si>
  <si>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</si>
  <si>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</si>
  <si>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</si>
  <si>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</si>
  <si>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</si>
  <si>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</si>
  <si>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</si>
  <si>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</si>
  <si>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</si>
  <si>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</si>
  <si>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</si>
  <si>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</si>
  <si>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</si>
  <si>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</si>
  <si>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</si>
  <si>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</si>
  <si>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</si>
  <si>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</si>
  <si>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</si>
  <si>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</si>
  <si>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</si>
  <si>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</si>
  <si>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</si>
  <si>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</si>
  <si>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</si>
  <si>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</si>
  <si>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</si>
  <si>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</si>
  <si>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</si>
  <si>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</si>
  <si>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</si>
  <si>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</si>
  <si>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</si>
  <si>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</si>
  <si>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</si>
  <si>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</si>
  <si>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</si>
  <si>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</si>
  <si>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</si>
  <si>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</si>
  <si>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</si>
  <si>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</si>
  <si>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</si>
  <si>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</si>
  <si>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</si>
  <si>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</si>
  <si>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</si>
  <si>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</si>
  <si>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</si>
  <si>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</si>
  <si>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</si>
  <si>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</si>
  <si>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</si>
  <si>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</si>
  <si>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</si>
  <si>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</si>
  <si>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</si>
  <si>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</si>
  <si>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</si>
  <si>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</si>
  <si>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</si>
  <si>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</si>
  <si>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</si>
  <si>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</si>
  <si>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</si>
  <si>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</si>
  <si>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</si>
  <si>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</si>
  <si>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</si>
  <si>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</si>
  <si>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</si>
  <si>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</si>
  <si>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</si>
  <si>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</si>
  <si>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</si>
  <si>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</si>
  <si>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</si>
  <si>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</si>
  <si>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</si>
  <si>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</si>
  <si>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</si>
  <si>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</si>
  <si>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</si>
  <si>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</si>
  <si>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</si>
  <si>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</si>
  <si>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</si>
  <si>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</si>
  <si>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</si>
  <si>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</si>
  <si>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</si>
  <si>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</si>
  <si>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</si>
  <si>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</si>
  <si>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</si>
  <si>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</si>
  <si>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</si>
  <si>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</si>
  <si>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</si>
  <si>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</si>
  <si>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</si>
  <si>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</si>
  <si>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</si>
  <si>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</si>
  <si>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</si>
  <si>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</si>
  <si>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</si>
  <si>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</si>
  <si>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</si>
  <si>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</si>
  <si>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</si>
  <si>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</si>
  <si>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</si>
  <si>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</si>
  <si>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</si>
  <si>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</si>
  <si>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</si>
  <si>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</si>
  <si>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</si>
  <si>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</si>
  <si>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</si>
  <si>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</si>
  <si>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</si>
  <si>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</si>
  <si>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</si>
  <si>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</si>
  <si>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</si>
  <si>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</si>
  <si>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</si>
  <si>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</si>
  <si>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</si>
  <si>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</si>
  <si>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</si>
  <si>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</si>
  <si>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</si>
  <si>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</si>
  <si>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</si>
  <si>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</si>
  <si>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</si>
  <si>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</si>
  <si>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</si>
  <si>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</si>
  <si>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</si>
  <si>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</si>
  <si>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</si>
  <si>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</si>
  <si>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</si>
  <si>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</si>
  <si>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</si>
  <si>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</si>
  <si>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</si>
  <si>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</si>
  <si>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</si>
  <si>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</si>
  <si>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</si>
  <si>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</si>
  <si>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</si>
  <si>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</si>
  <si>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</si>
  <si>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</si>
  <si>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</si>
  <si>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</si>
  <si>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</si>
  <si>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</si>
  <si>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</si>
  <si>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</si>
  <si>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</si>
  <si>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</si>
  <si>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</si>
  <si>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</si>
  <si>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</si>
  <si>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</si>
  <si>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</si>
  <si>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</si>
  <si>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</si>
  <si>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</si>
  <si>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</si>
  <si>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</si>
  <si>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</si>
  <si>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</si>
  <si>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</si>
  <si>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</si>
  <si>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</si>
  <si>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</si>
  <si>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</si>
  <si>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</si>
  <si>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</si>
  <si>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</si>
  <si>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</si>
  <si>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</si>
  <si>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</si>
  <si>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</si>
  <si>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</si>
  <si>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</si>
  <si>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</si>
  <si>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</si>
  <si>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</si>
  <si>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</si>
  <si>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</si>
  <si>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</si>
  <si>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</si>
  <si>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</si>
  <si>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</si>
  <si>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</si>
  <si>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</si>
  <si>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</si>
  <si>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</si>
  <si>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</si>
  <si>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</si>
  <si>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</si>
  <si>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</si>
  <si>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</si>
  <si>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</si>
  <si>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</si>
  <si>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</si>
  <si>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</si>
  <si>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</si>
  <si>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</si>
  <si>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</si>
  <si>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</si>
  <si>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</si>
  <si>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</si>
  <si>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</si>
  <si>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</si>
  <si>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</si>
  <si>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</si>
  <si>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</si>
  <si>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</si>
  <si>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</si>
  <si>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</si>
  <si>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</si>
  <si>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</si>
  <si>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</si>
  <si>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</si>
  <si>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</si>
  <si>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</si>
  <si>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</si>
  <si>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</si>
  <si>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</si>
  <si>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</si>
  <si>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</si>
  <si>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</si>
  <si>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</si>
  <si>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</si>
  <si>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</si>
  <si>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</si>
  <si>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</si>
  <si>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</si>
  <si>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</si>
  <si>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</si>
  <si>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</si>
  <si>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</si>
  <si>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</si>
  <si>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</si>
  <si>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</si>
  <si>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</si>
  <si>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</si>
  <si>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</si>
  <si>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</si>
  <si>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</si>
  <si>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</si>
  <si>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</si>
  <si>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</si>
  <si>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</si>
  <si>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</si>
  <si>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</si>
  <si>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</si>
  <si>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</si>
  <si>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</si>
  <si>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</si>
  <si>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</si>
  <si>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</si>
  <si>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</si>
  <si>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</si>
  <si>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</si>
  <si>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</si>
  <si>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</si>
  <si>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</si>
  <si>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</si>
  <si>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</si>
  <si>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</si>
  <si>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</si>
  <si>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</si>
  <si>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</si>
  <si>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</si>
  <si>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</si>
  <si>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</si>
  <si>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</si>
  <si>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</si>
  <si>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</si>
  <si>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</si>
  <si>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</si>
  <si>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</si>
  <si>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</si>
  <si>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</si>
  <si>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</si>
  <si>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</si>
  <si>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</si>
  <si>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</si>
  <si>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</si>
  <si>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</si>
  <si>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</si>
  <si>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</si>
  <si>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</si>
  <si>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</si>
  <si>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</si>
  <si>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</si>
  <si>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</si>
  <si>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</si>
  <si>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</si>
  <si>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</si>
  <si>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</si>
  <si>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</si>
  <si>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</si>
  <si>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</si>
  <si>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</si>
  <si>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</si>
  <si>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</si>
  <si>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</si>
  <si>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</si>
  <si>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</si>
  <si>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</si>
  <si>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</si>
  <si>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</si>
  <si>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</si>
  <si>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</si>
  <si>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</si>
  <si>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</si>
  <si>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</si>
  <si>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</si>
  <si>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</si>
  <si>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</si>
  <si>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</si>
  <si>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</si>
  <si>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</si>
  <si>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</si>
  <si>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</si>
  <si>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</si>
  <si>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</si>
  <si>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</si>
  <si>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</si>
  <si>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</si>
  <si>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</si>
  <si>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</si>
  <si>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</si>
  <si>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</si>
  <si>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</si>
  <si>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</si>
  <si>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</si>
  <si>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</si>
  <si>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</si>
  <si>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</si>
  <si>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</si>
  <si>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</si>
  <si>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</si>
  <si>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</si>
  <si>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</si>
  <si>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</si>
  <si>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</si>
  <si>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</si>
  <si>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</si>
  <si>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</si>
  <si>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</si>
  <si>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</si>
  <si>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</si>
  <si>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</si>
  <si>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</si>
  <si>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</si>
  <si>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</si>
  <si>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</si>
  <si>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</si>
  <si>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</si>
  <si>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</si>
  <si>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</si>
  <si>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</si>
  <si>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</si>
  <si>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</si>
  <si>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</si>
  <si>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</si>
  <si>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</si>
  <si>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</si>
  <si>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</si>
  <si>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</si>
  <si>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</si>
  <si>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</si>
  <si>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</si>
  <si>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</si>
  <si>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</si>
  <si>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</si>
  <si>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</si>
  <si>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</si>
  <si>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</si>
  <si>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</si>
  <si>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</si>
  <si>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</si>
  <si>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</si>
  <si>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</si>
  <si>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</si>
  <si>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</si>
  <si>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</si>
  <si>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</si>
  <si>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</si>
  <si>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</si>
  <si>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</si>
  <si>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</si>
  <si>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</si>
  <si>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</si>
  <si>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</si>
  <si>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</si>
  <si>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</si>
  <si>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</si>
  <si>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</si>
  <si>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</si>
  <si>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</si>
  <si>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</si>
  <si>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</si>
  <si>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</si>
  <si>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</si>
  <si>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</si>
  <si>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</si>
  <si>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</si>
  <si>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</si>
  <si>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</si>
  <si>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</si>
  <si>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</si>
  <si>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</si>
  <si>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</si>
  <si>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</si>
  <si>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</si>
  <si>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</si>
  <si>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</si>
  <si>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</si>
  <si>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</si>
  <si>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</si>
  <si>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</si>
  <si>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</si>
  <si>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</si>
  <si>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</si>
  <si>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</si>
  <si>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</si>
  <si>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</si>
  <si>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</si>
  <si>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</si>
  <si>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</si>
  <si>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</si>
  <si>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</si>
  <si>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</si>
  <si>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</si>
  <si>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</si>
  <si>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</si>
  <si>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</si>
  <si>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</si>
  <si>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</si>
  <si>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</si>
  <si>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</si>
  <si>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</si>
  <si>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</si>
  <si>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</si>
  <si>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</si>
  <si>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</si>
  <si>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</si>
  <si>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</si>
  <si>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</si>
  <si>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</si>
  <si>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</si>
  <si>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</si>
  <si>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</si>
  <si>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</si>
  <si>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</si>
  <si>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</si>
  <si>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</si>
  <si>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</si>
  <si>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</si>
  <si>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</si>
  <si>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</si>
  <si>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</si>
  <si>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</si>
  <si>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</si>
  <si>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</si>
  <si>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</si>
  <si>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</si>
  <si>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</si>
  <si>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</si>
  <si>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</si>
  <si>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</si>
  <si>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</si>
  <si>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</si>
  <si>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</si>
  <si>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</si>
  <si>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</si>
  <si>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</si>
  <si>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</si>
  <si>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</si>
  <si>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</si>
  <si>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</si>
  <si>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</si>
  <si>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</si>
  <si>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</si>
  <si>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</si>
  <si>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</si>
  <si>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</si>
  <si>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</si>
  <si>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</si>
  <si>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</si>
  <si>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</si>
  <si>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</si>
  <si>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</si>
  <si>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</si>
  <si>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</si>
  <si>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</si>
  <si>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</si>
  <si>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</si>
  <si>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</si>
  <si>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</si>
  <si>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</si>
  <si>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</si>
  <si>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</si>
  <si>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</si>
  <si>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</si>
  <si>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</si>
  <si>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</si>
  <si>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</si>
  <si>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</si>
  <si>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</si>
  <si>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</si>
  <si>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</si>
  <si>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</si>
  <si>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</si>
  <si>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</si>
  <si>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</si>
  <si>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</si>
  <si>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</si>
  <si>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</si>
  <si>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</si>
  <si>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</si>
  <si>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</si>
  <si>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</si>
  <si>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</si>
  <si>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</si>
  <si>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</si>
  <si>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</si>
  <si>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</si>
  <si>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</si>
  <si>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</si>
  <si>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</si>
  <si>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</si>
  <si>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</si>
  <si>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</si>
  <si>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</si>
  <si>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</si>
  <si>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</si>
  <si>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</si>
  <si>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</si>
  <si>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</si>
  <si>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</si>
  <si>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</si>
  <si>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</si>
  <si>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</si>
  <si>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</si>
  <si>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</si>
  <si>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</si>
  <si>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</si>
  <si>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</si>
  <si>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</si>
  <si>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</si>
  <si>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</si>
  <si>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</si>
  <si>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</si>
  <si>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</si>
  <si>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</si>
  <si>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</si>
  <si>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</si>
  <si>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</si>
  <si>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</si>
  <si>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</si>
  <si>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</si>
  <si>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</si>
  <si>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</si>
  <si>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</si>
  <si>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</si>
  <si>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</si>
  <si>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</si>
  <si>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</si>
  <si>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</si>
  <si>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</si>
  <si>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</si>
  <si>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</si>
  <si>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</si>
  <si>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</si>
  <si>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</si>
  <si>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</si>
  <si>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</si>
  <si>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</si>
  <si>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</si>
  <si>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</si>
  <si>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</si>
  <si>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</si>
  <si>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</si>
  <si>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</si>
  <si>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</si>
  <si>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</si>
  <si>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</si>
  <si>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</si>
  <si>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</si>
  <si>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</si>
  <si>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</si>
  <si>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</si>
  <si>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</si>
  <si>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</si>
  <si>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</si>
  <si>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</si>
  <si>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</si>
  <si>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</si>
  <si>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</si>
  <si>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</si>
  <si>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</si>
  <si>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</si>
  <si>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</si>
  <si>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</si>
  <si>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</si>
  <si>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</si>
  <si>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</si>
  <si>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</si>
  <si>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</si>
  <si>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</si>
  <si>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</si>
  <si>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</si>
  <si>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</si>
  <si>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</si>
  <si>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</si>
  <si>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</si>
  <si>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</si>
  <si>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</si>
  <si>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</si>
  <si>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</si>
  <si>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</si>
  <si>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</si>
  <si>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</si>
  <si>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</si>
  <si>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</si>
  <si>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</si>
  <si>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</si>
  <si>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</si>
  <si>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</si>
  <si>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</si>
  <si>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</si>
  <si>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</si>
  <si>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</si>
  <si>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</si>
  <si>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</si>
  <si>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</si>
  <si>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</si>
  <si>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</si>
  <si>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</si>
  <si>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</si>
  <si>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</si>
  <si>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</si>
  <si>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</si>
  <si>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</si>
  <si>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</si>
  <si>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</si>
  <si>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</si>
  <si>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</si>
  <si>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</si>
  <si>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</si>
  <si>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</si>
  <si>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</si>
  <si>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</si>
  <si>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</si>
  <si>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</si>
  <si>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</si>
  <si>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</si>
  <si>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</si>
  <si>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</si>
  <si>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</si>
  <si>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</si>
  <si>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</si>
  <si>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</si>
  <si>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</si>
  <si>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</si>
  <si>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</si>
  <si>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</si>
  <si>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</si>
  <si>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</si>
  <si>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</si>
  <si>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</si>
  <si>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</si>
  <si>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</si>
  <si>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</si>
  <si>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</si>
  <si>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</si>
  <si>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</si>
  <si>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</si>
  <si>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</si>
  <si>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</si>
  <si>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</si>
  <si>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</si>
  <si>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</si>
  <si>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</si>
  <si>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</si>
  <si>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</si>
  <si>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</si>
  <si>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</si>
  <si>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</si>
  <si>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</si>
  <si>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</si>
  <si>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</si>
  <si>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</si>
  <si>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</si>
  <si>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</si>
  <si>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</si>
  <si>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</si>
  <si>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</si>
  <si>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</si>
  <si>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</si>
  <si>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</si>
  <si>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</si>
  <si>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</si>
  <si>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</si>
  <si>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</si>
  <si>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</si>
  <si>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</si>
  <si>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</si>
  <si>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</si>
  <si>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</si>
  <si>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</si>
  <si>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</si>
  <si>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</si>
  <si>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</si>
  <si>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</si>
  <si>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</si>
  <si>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</si>
  <si>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</si>
  <si>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</si>
  <si>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</si>
  <si>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</si>
  <si>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</si>
  <si>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</si>
  <si>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</si>
  <si>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</si>
  <si>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</si>
  <si>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</si>
  <si>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</si>
  <si>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</si>
  <si>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</si>
  <si>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</si>
  <si>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</si>
  <si>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</si>
  <si>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</si>
  <si>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</si>
  <si>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</si>
  <si>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</si>
  <si>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</si>
  <si>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</si>
  <si>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</si>
  <si>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</si>
  <si>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</si>
  <si>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</si>
  <si>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</si>
  <si>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</si>
  <si>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</si>
  <si>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</si>
  <si>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</si>
  <si>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</si>
  <si>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</si>
  <si>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</si>
  <si>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</si>
  <si>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</si>
  <si>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</si>
  <si>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</si>
  <si>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</si>
  <si>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</si>
  <si>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</si>
  <si>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</si>
  <si>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</si>
  <si>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</si>
  <si>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</si>
  <si>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</si>
  <si>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</si>
  <si>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</si>
  <si>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</si>
  <si>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</si>
  <si>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</si>
  <si>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</si>
  <si>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</si>
  <si>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</si>
  <si>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</si>
  <si>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</si>
  <si>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</si>
  <si>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</si>
  <si>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</si>
  <si>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</si>
  <si>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</si>
  <si>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</si>
  <si>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</si>
  <si>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</si>
  <si>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</si>
  <si>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</si>
  <si>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</si>
  <si>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</si>
  <si>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</si>
  <si>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</si>
  <si>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</si>
  <si>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</si>
  <si>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</si>
  <si>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</si>
  <si>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</si>
  <si>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</si>
  <si>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</si>
  <si>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</si>
  <si>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</si>
  <si>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</si>
  <si>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</si>
  <si>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</si>
  <si>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</si>
  <si>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</si>
  <si>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</si>
  <si>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</si>
  <si>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</si>
  <si>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</si>
  <si>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</si>
  <si>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</si>
  <si>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</si>
  <si>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</si>
  <si>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</si>
  <si>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</si>
  <si>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</si>
  <si>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</si>
  <si>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</si>
  <si>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</si>
  <si>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</si>
  <si>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</si>
  <si>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</si>
  <si>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</si>
  <si>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</si>
  <si>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</si>
  <si>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</si>
  <si>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</si>
  <si>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</si>
  <si>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</si>
  <si>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</si>
  <si>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</si>
  <si>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</si>
  <si>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</si>
  <si>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</si>
  <si>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</si>
  <si>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</si>
  <si>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</si>
  <si>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</si>
  <si>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</si>
  <si>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</si>
  <si>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</si>
  <si>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</si>
  <si>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</si>
  <si>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</si>
  <si>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</si>
  <si>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</si>
  <si>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</si>
  <si>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</si>
  <si>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</si>
  <si>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</si>
  <si>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</si>
  <si>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</si>
  <si>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</si>
  <si>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</si>
  <si>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</si>
  <si>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</si>
  <si>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</si>
  <si>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</si>
  <si>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</si>
  <si>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</si>
  <si>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</si>
  <si>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</si>
  <si>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</si>
  <si>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</si>
  <si>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</si>
  <si>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</si>
  <si>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</si>
  <si>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</si>
  <si>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</si>
  <si>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</si>
  <si>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</si>
  <si>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</si>
  <si>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</si>
  <si>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</si>
  <si>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</si>
  <si>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</si>
  <si>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</si>
  <si>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</si>
  <si>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</si>
  <si>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</si>
  <si>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</si>
  <si>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</si>
  <si>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</si>
  <si>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</si>
  <si>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</si>
  <si>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</si>
  <si>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</si>
  <si>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</si>
  <si>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</si>
  <si>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</si>
  <si>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</si>
  <si>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</si>
  <si>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</si>
  <si>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</si>
  <si>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</si>
  <si>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</si>
  <si>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</si>
  <si>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</si>
  <si>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</si>
  <si>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</si>
  <si>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</si>
  <si>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</si>
  <si>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</si>
  <si>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</si>
  <si>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</si>
  <si>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</si>
  <si>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</si>
  <si>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</si>
  <si>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</si>
  <si>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</si>
  <si>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</si>
  <si>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</si>
  <si>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</si>
  <si>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</si>
  <si>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</si>
  <si>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</si>
  <si>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</si>
  <si>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</si>
  <si>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</si>
  <si>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</si>
  <si>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</si>
  <si>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</si>
  <si>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</si>
  <si>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</si>
  <si>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</si>
  <si>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</si>
  <si>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</si>
  <si>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</si>
  <si>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</si>
  <si>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</si>
  <si>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</si>
  <si>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</si>
  <si>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</si>
  <si>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</si>
  <si>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</si>
  <si>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</si>
  <si>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</si>
  <si>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</si>
  <si>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</si>
  <si>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</si>
  <si>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</si>
  <si>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</si>
  <si>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</si>
  <si>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</si>
  <si>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</si>
  <si>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</si>
  <si>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</si>
  <si>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</si>
  <si>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</si>
  <si>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</si>
  <si>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</si>
  <si>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</si>
  <si>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</si>
  <si>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</si>
  <si>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</si>
  <si>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</si>
  <si>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</si>
  <si>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</si>
  <si>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</si>
  <si>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</si>
  <si>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</si>
  <si>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</si>
  <si>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</si>
  <si>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</si>
  <si>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</si>
  <si>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</si>
  <si>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</si>
  <si>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</si>
  <si>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</si>
  <si>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</si>
  <si>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</si>
  <si>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</si>
  <si>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</si>
  <si>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</si>
  <si>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</si>
  <si>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</si>
  <si>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</si>
  <si>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</si>
  <si>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</si>
  <si>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</si>
  <si>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</si>
  <si>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</si>
  <si>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</si>
  <si>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</si>
  <si>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</si>
  <si>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</si>
  <si>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</si>
  <si>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</si>
  <si>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</si>
  <si>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</si>
  <si>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</si>
  <si>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</si>
  <si>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</si>
  <si>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</si>
  <si>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</si>
  <si>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</si>
  <si>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</si>
  <si>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</si>
  <si>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</si>
  <si>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</si>
  <si>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</si>
  <si>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</si>
  <si>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</si>
  <si>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</si>
  <si>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</si>
  <si>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</si>
  <si>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</si>
  <si>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</si>
  <si>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</si>
  <si>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</si>
  <si>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</si>
  <si>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</si>
  <si>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</si>
  <si>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</si>
  <si>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</si>
  <si>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</si>
  <si>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</si>
  <si>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</si>
  <si>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</si>
  <si>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</si>
  <si>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</si>
  <si>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</si>
  <si>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</si>
  <si>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</si>
  <si>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</si>
  <si>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</si>
  <si>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</si>
  <si>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</si>
  <si>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</si>
  <si>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</si>
  <si>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</si>
  <si>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</si>
  <si>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</si>
  <si>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</si>
  <si>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</si>
  <si>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</si>
  <si>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</si>
  <si>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</si>
  <si>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</si>
  <si>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</si>
  <si>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</si>
  <si>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</si>
  <si>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</si>
  <si>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</si>
  <si>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</si>
  <si>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</si>
  <si>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</si>
  <si>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</si>
  <si>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</si>
  <si>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</si>
  <si>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</si>
  <si>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</si>
  <si>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</si>
  <si>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</si>
  <si>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</si>
  <si>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</si>
  <si>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</si>
  <si>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</si>
  <si>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</si>
  <si>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</si>
  <si>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</si>
  <si>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</si>
  <si>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</si>
  <si>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</si>
  <si>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</si>
  <si>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</si>
  <si>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</si>
  <si>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</si>
  <si>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</si>
  <si>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</si>
  <si>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</si>
  <si>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</si>
  <si>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</si>
  <si>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</si>
  <si>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</si>
  <si>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</si>
  <si>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</si>
  <si>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</si>
  <si>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</si>
  <si>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</si>
  <si>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</si>
  <si>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</si>
  <si>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</si>
  <si>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</si>
  <si>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</si>
  <si>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</si>
  <si>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</si>
  <si>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</si>
  <si>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</si>
  <si>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</si>
  <si>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</si>
  <si>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</si>
  <si>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</si>
  <si>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</si>
  <si>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</si>
  <si>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</si>
  <si>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</si>
  <si>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</si>
  <si>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</si>
  <si>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</si>
  <si>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</si>
  <si>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</si>
  <si>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</si>
  <si>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</si>
  <si>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</si>
  <si>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</si>
  <si>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</si>
  <si>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</si>
  <si>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</si>
  <si>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</si>
  <si>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</si>
  <si>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</si>
  <si>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</si>
  <si>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</si>
  <si>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</si>
  <si>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</si>
  <si>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</si>
  <si>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</si>
  <si>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</si>
  <si>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</si>
  <si>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</si>
  <si>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</si>
  <si>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</si>
  <si>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</si>
  <si>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</si>
  <si>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</si>
  <si>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</si>
  <si>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</si>
  <si>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</si>
  <si>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</si>
  <si>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</si>
  <si>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</si>
  <si>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</si>
  <si>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</si>
  <si>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</si>
  <si>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</si>
  <si>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</si>
  <si>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</si>
  <si>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</si>
  <si>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</si>
  <si>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</si>
  <si>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</si>
  <si>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</si>
  <si>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</si>
  <si>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</si>
  <si>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</si>
  <si>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</si>
  <si>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</si>
  <si>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</si>
  <si>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</si>
  <si>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</si>
  <si>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</si>
  <si>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</si>
  <si>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</si>
  <si>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</si>
  <si>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</si>
  <si>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</si>
  <si>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</si>
  <si>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</si>
  <si>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</si>
  <si>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</si>
  <si>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</si>
  <si>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</si>
  <si>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</si>
  <si>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</si>
  <si>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</si>
  <si>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</si>
  <si>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</si>
  <si>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</si>
  <si>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</si>
  <si>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</si>
  <si>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</si>
  <si>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</si>
  <si>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</si>
  <si>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</si>
  <si>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</si>
  <si>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</si>
  <si>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</si>
  <si>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</si>
  <si>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</si>
  <si>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</si>
  <si>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</si>
  <si>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</si>
  <si>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</si>
  <si>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</si>
  <si>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</si>
  <si>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</si>
  <si>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</si>
  <si>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</si>
  <si>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</si>
  <si>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</si>
  <si>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</si>
  <si>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</si>
  <si>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</si>
  <si>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</si>
  <si>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</si>
  <si>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</si>
  <si>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</si>
  <si>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</si>
  <si>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</si>
  <si>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</si>
  <si>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</si>
  <si>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</si>
  <si>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</si>
  <si>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</si>
  <si>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</si>
  <si>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</si>
  <si>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</si>
  <si>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</si>
  <si>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</si>
  <si>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</si>
  <si>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</si>
  <si>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</si>
  <si>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</si>
  <si>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</si>
  <si>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</si>
  <si>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</si>
  <si>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</si>
  <si>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</si>
  <si>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</si>
  <si>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</si>
  <si>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</si>
  <si>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</si>
  <si>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</si>
  <si>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</si>
  <si>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</si>
  <si>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</si>
  <si>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</si>
  <si>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</si>
  <si>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</si>
  <si>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</si>
  <si>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</si>
  <si>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</si>
  <si>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</si>
  <si>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</si>
  <si>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</si>
  <si>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</si>
  <si>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</si>
  <si>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</si>
  <si>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</si>
  <si>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</si>
  <si>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</si>
  <si>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</si>
  <si>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</si>
  <si>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</si>
  <si>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</si>
  <si>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</si>
  <si>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</si>
  <si>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</si>
  <si>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</si>
  <si>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</si>
  <si>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</si>
  <si>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</si>
  <si>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</si>
  <si>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</si>
  <si>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</si>
  <si>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</si>
  <si>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</si>
  <si>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</si>
  <si>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</si>
  <si>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</si>
  <si>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</si>
  <si>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</si>
  <si>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</si>
  <si>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</si>
  <si>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</si>
  <si>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</si>
  <si>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</si>
  <si>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</si>
  <si>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</si>
  <si>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</si>
  <si>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</si>
  <si>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</si>
  <si>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</si>
  <si>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</si>
  <si>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</si>
  <si>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</si>
  <si>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</si>
  <si>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</si>
  <si>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</si>
  <si>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</si>
  <si>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</si>
  <si>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</si>
  <si>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</si>
  <si>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</si>
  <si>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</si>
  <si>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</si>
  <si>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</si>
  <si>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</si>
  <si>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</si>
  <si>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</si>
  <si>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</si>
  <si>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</si>
  <si>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</si>
  <si>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</si>
  <si>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</si>
  <si>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</si>
  <si>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</si>
  <si>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</si>
  <si>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</si>
  <si>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</si>
  <si>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</si>
  <si>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</si>
  <si>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</si>
  <si>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</si>
  <si>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</si>
  <si>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</si>
  <si>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</si>
  <si>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</si>
  <si>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</si>
  <si>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</si>
  <si>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</si>
  <si>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</si>
  <si>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</si>
  <si>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</si>
  <si>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</si>
  <si>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</si>
  <si>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</si>
  <si>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</si>
  <si>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</si>
  <si>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</si>
  <si>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</si>
  <si>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</si>
  <si>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</si>
  <si>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</si>
  <si>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</si>
  <si>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</si>
  <si>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</si>
  <si>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</si>
  <si>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</si>
  <si>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</si>
  <si>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</si>
  <si>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</si>
  <si>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</si>
  <si>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</si>
  <si>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</si>
  <si>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</si>
  <si>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</si>
  <si>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</si>
  <si>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</si>
  <si>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</si>
  <si>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</si>
  <si>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</si>
  <si>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</si>
  <si>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</si>
  <si>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</si>
  <si>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</si>
  <si>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</si>
  <si>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</si>
  <si>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</si>
  <si>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</si>
  <si>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</si>
  <si>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</si>
  <si>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</si>
  <si>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</si>
  <si>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</si>
  <si>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</si>
  <si>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</si>
  <si>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</si>
  <si>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</si>
  <si>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</si>
  <si>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</si>
  <si>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</si>
  <si>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</si>
  <si>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</si>
  <si>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</si>
  <si>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</si>
  <si>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</si>
  <si>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</si>
  <si>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</si>
  <si>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</si>
  <si>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</si>
  <si>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</si>
  <si>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</si>
  <si>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</si>
  <si>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</si>
  <si>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</si>
  <si>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</si>
  <si>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</si>
  <si>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</si>
  <si>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</si>
  <si>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</si>
  <si>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</si>
  <si>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</si>
  <si>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</si>
  <si>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</si>
  <si>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</si>
  <si>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</si>
  <si>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</si>
  <si>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</si>
  <si>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</si>
  <si>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</si>
  <si>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</si>
  <si>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</si>
  <si>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</si>
  <si>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</si>
  <si>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</si>
  <si>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</si>
  <si>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</si>
  <si>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</si>
  <si>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</si>
  <si>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</si>
  <si>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</si>
  <si>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</si>
  <si>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</si>
  <si>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</si>
  <si>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</si>
  <si>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</si>
  <si>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</si>
  <si>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</si>
  <si>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</si>
  <si>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</si>
  <si>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</si>
  <si>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</si>
  <si>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</si>
  <si>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</si>
  <si>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</si>
  <si>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</si>
  <si>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</si>
  <si>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</si>
  <si>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</si>
  <si>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</si>
  <si>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</si>
  <si>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</si>
  <si>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</si>
  <si>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</si>
  <si>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</si>
  <si>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</si>
  <si>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</si>
  <si>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</si>
  <si>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</si>
  <si>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</si>
  <si>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</si>
  <si>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</si>
  <si>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</si>
  <si>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</si>
  <si>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</si>
  <si>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</si>
  <si>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</si>
  <si>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</si>
  <si>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</si>
  <si>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</si>
  <si>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</si>
  <si>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</si>
  <si>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</si>
  <si>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</si>
  <si>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</si>
  <si>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</si>
  <si>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</si>
  <si>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</si>
  <si>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</si>
  <si>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</si>
  <si>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</si>
  <si>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</si>
  <si>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</si>
  <si>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</si>
  <si>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</si>
  <si>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</si>
  <si>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</si>
  <si>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</si>
  <si>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</si>
  <si>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</si>
  <si>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</si>
  <si>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</si>
  <si>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</si>
  <si>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</si>
  <si>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</si>
  <si>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</si>
  <si>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</si>
  <si>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</si>
  <si>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</si>
  <si>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</si>
  <si>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</si>
  <si>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</si>
  <si>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</si>
  <si>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</si>
  <si>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</si>
  <si>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</si>
  <si>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</si>
  <si>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</si>
  <si>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</si>
  <si>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</si>
  <si>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</si>
  <si>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</si>
  <si>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</si>
  <si>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</si>
  <si>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</si>
  <si>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</si>
  <si>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</si>
  <si>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</si>
  <si>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</si>
  <si>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</si>
  <si>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</si>
  <si>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</si>
  <si>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</si>
  <si>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</si>
  <si>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</si>
  <si>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</si>
  <si>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</si>
  <si>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</si>
  <si>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</si>
  <si>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</si>
  <si>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</si>
  <si>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</si>
  <si>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</si>
  <si>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</si>
  <si>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</si>
  <si>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</si>
  <si>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</si>
  <si>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</si>
  <si>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</si>
  <si>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</si>
  <si>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</si>
  <si>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</si>
  <si>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</si>
  <si>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</si>
  <si>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</si>
  <si>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</si>
  <si>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</si>
  <si>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</si>
  <si>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</si>
  <si>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</si>
  <si>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</si>
  <si>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</si>
  <si>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</si>
  <si>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</si>
  <si>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</si>
  <si>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</si>
  <si>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</si>
  <si>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</si>
  <si>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</si>
  <si>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</si>
  <si>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</si>
  <si>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</si>
  <si>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</si>
  <si>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</si>
  <si>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</si>
  <si>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</si>
  <si>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</si>
  <si>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</si>
  <si>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</si>
  <si>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</si>
  <si>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</si>
  <si>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</si>
  <si>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</si>
  <si>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</si>
  <si>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</si>
  <si>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</si>
  <si>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</si>
  <si>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</si>
  <si>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</si>
  <si>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</si>
  <si>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</si>
  <si>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</si>
  <si>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</si>
  <si>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</si>
  <si>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</si>
  <si>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</si>
  <si>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</si>
  <si>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</si>
  <si>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</si>
  <si>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</si>
  <si>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</si>
  <si>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</si>
  <si>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</si>
  <si>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</si>
  <si>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</si>
  <si>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</si>
  <si>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</si>
  <si>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</si>
  <si>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</si>
  <si>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</si>
  <si>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</si>
  <si>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</si>
  <si>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</si>
  <si>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</si>
  <si>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</si>
  <si>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</si>
  <si>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</si>
  <si>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</si>
  <si>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</si>
  <si>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</si>
  <si>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</si>
  <si>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</si>
  <si>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</si>
  <si>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</si>
  <si>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</si>
  <si>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</si>
  <si>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</si>
  <si>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</si>
  <si>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</si>
  <si>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</si>
  <si>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</si>
  <si>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</si>
  <si>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</si>
  <si>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</si>
  <si>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</si>
  <si>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</si>
  <si>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</si>
  <si>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</si>
  <si>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</si>
  <si>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</si>
  <si>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</si>
  <si>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</si>
  <si>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</si>
  <si>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</si>
  <si>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</si>
  <si>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</si>
  <si>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</si>
  <si>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</si>
  <si>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</si>
  <si>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</si>
  <si>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</si>
  <si>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</si>
  <si>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</si>
  <si>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</si>
  <si>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</si>
  <si>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</si>
  <si>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</si>
  <si>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</si>
  <si>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</si>
  <si>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</si>
  <si>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</si>
  <si>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</si>
  <si>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</si>
  <si>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</si>
  <si>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</si>
  <si>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</si>
  <si>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</si>
  <si>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</si>
  <si>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</si>
  <si>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</si>
  <si>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</si>
  <si>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</si>
  <si>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</si>
  <si>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</si>
  <si>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</si>
  <si>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</si>
  <si>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</si>
  <si>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</si>
  <si>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</si>
  <si>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</si>
  <si>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</si>
  <si>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</si>
  <si>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</si>
  <si>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</si>
  <si>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</si>
  <si>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</si>
  <si>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</si>
  <si>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</si>
  <si>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</si>
  <si>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</si>
  <si>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</si>
  <si>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</si>
  <si>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</si>
  <si>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</si>
  <si>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</si>
  <si>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</si>
  <si>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</si>
  <si>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</si>
  <si>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</si>
  <si>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</si>
  <si>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</si>
  <si>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</si>
  <si>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</si>
  <si>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</si>
  <si>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</si>
  <si>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</si>
  <si>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</si>
  <si>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</si>
  <si>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</si>
  <si>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</si>
  <si>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</si>
  <si>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</si>
  <si>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</si>
  <si>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</si>
  <si>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</si>
  <si>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</si>
  <si>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</si>
  <si>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</si>
  <si>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</si>
  <si>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</si>
  <si>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</si>
  <si>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</si>
  <si>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</si>
  <si>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</si>
  <si>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</si>
  <si>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</si>
  <si>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</si>
  <si>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</si>
  <si>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</si>
  <si>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</si>
  <si>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</si>
  <si>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</si>
  <si>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</si>
  <si>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</si>
  <si>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</si>
  <si>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</si>
  <si>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</si>
  <si>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</si>
  <si>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</si>
  <si>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</si>
  <si>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</si>
  <si>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</si>
  <si>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</si>
  <si>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</si>
  <si>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</si>
  <si>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</si>
  <si>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</si>
  <si>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</si>
  <si>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</si>
  <si>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</si>
  <si>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</si>
  <si>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</si>
  <si>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</si>
  <si>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</si>
  <si>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</si>
  <si>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</si>
  <si>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</si>
  <si>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</si>
  <si>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</si>
  <si>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</si>
  <si>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</si>
  <si>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</si>
  <si>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</si>
  <si>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</si>
  <si>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</si>
  <si>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</si>
  <si>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</si>
  <si>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</si>
  <si>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</si>
  <si>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</si>
  <si>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</si>
  <si>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</si>
  <si>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</si>
  <si>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</si>
  <si>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</si>
  <si>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</si>
  <si>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</si>
  <si>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</si>
  <si>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</si>
  <si>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</si>
  <si>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</si>
  <si>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</si>
  <si>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</si>
  <si>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</si>
  <si>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</si>
  <si>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</si>
  <si>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</si>
  <si>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</si>
  <si>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</si>
  <si>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</si>
  <si>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</si>
  <si>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</si>
  <si>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</si>
  <si>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</si>
  <si>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</si>
  <si>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</si>
  <si>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</si>
  <si>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</si>
  <si>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</si>
  <si>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</si>
  <si>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</si>
  <si>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</si>
  <si>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</si>
  <si>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</si>
  <si>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</si>
  <si>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</si>
  <si>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</si>
  <si>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</si>
  <si>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</si>
  <si>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</si>
  <si>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</si>
  <si>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</si>
  <si>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</si>
  <si>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</si>
  <si>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</si>
  <si>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</si>
  <si>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</si>
  <si>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</si>
  <si>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</si>
  <si>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</si>
  <si>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</si>
  <si>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</si>
  <si>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</si>
  <si>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</si>
  <si>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</si>
  <si>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</si>
  <si>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</si>
  <si>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</si>
  <si>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</si>
  <si>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</si>
  <si>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</si>
  <si>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</si>
  <si>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</si>
  <si>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</si>
  <si>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</si>
  <si>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</si>
  <si>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</si>
  <si>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</si>
  <si>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</si>
  <si>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</si>
  <si>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</si>
  <si>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</si>
  <si>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</si>
  <si>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</si>
  <si>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</si>
  <si>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</si>
  <si>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</si>
  <si>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</si>
  <si>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</si>
  <si>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</si>
  <si>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</si>
  <si>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</si>
  <si>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</si>
  <si>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</si>
  <si>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</si>
  <si>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</si>
  <si>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</si>
  <si>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</si>
  <si>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</si>
  <si>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</si>
  <si>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</si>
  <si>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</si>
  <si>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</si>
  <si>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</si>
  <si>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</si>
  <si>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</si>
  <si>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</si>
  <si>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</si>
  <si>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</si>
  <si>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</si>
  <si>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</si>
  <si>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</si>
  <si>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</si>
  <si>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</si>
  <si>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</si>
  <si>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</si>
  <si>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</si>
  <si>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</si>
  <si>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</si>
  <si>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</si>
  <si>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</si>
  <si>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</si>
  <si>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</si>
  <si>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</si>
  <si>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</si>
  <si>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</si>
  <si>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</si>
  <si>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</si>
  <si>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</si>
  <si>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</si>
  <si>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</si>
  <si>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</si>
  <si>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</si>
  <si>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</si>
  <si>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</si>
  <si>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</si>
  <si>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</si>
  <si>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</si>
  <si>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</si>
  <si>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</si>
  <si>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</si>
  <si>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</si>
  <si>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</si>
  <si>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</si>
  <si>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</si>
  <si>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</si>
  <si>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</si>
  <si>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</si>
  <si>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</si>
  <si>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</si>
  <si>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</si>
  <si>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</si>
  <si>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</si>
  <si>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</si>
  <si>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</si>
  <si>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</si>
  <si>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</si>
  <si>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</si>
  <si>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</si>
  <si>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</si>
  <si>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</si>
  <si>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</si>
  <si>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</si>
  <si>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</si>
  <si>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</si>
  <si>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</si>
  <si>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</si>
  <si>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</si>
  <si>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</si>
  <si>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</si>
  <si>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</si>
  <si>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</si>
  <si>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</si>
  <si>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</si>
  <si>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</si>
  <si>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</si>
  <si>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</si>
  <si>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</si>
  <si>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</si>
  <si>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</si>
  <si>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</si>
  <si>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</si>
  <si>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</si>
  <si>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</si>
  <si>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</si>
  <si>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</si>
  <si>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</si>
  <si>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</si>
  <si>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</si>
  <si>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</si>
  <si>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</si>
  <si>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</si>
  <si>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</si>
  <si>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</si>
  <si>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</si>
  <si>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</si>
  <si>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</si>
  <si>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</si>
  <si>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</si>
  <si>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</si>
  <si>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</si>
  <si>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</si>
  <si>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</si>
  <si>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</si>
  <si>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</si>
  <si>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</si>
  <si>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</si>
  <si>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</si>
  <si>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</si>
  <si>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</si>
  <si>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</si>
  <si>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</si>
  <si>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</si>
  <si>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</si>
  <si>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</si>
  <si>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</si>
  <si>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</si>
  <si>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</si>
  <si>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</si>
  <si>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</si>
  <si>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</si>
  <si>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</si>
  <si>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</si>
  <si>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</si>
  <si>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</si>
  <si>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</si>
  <si>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</si>
  <si>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</si>
  <si>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</si>
  <si>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</si>
  <si>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</si>
  <si>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</si>
  <si>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</si>
  <si>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</si>
  <si>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</si>
  <si>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</si>
  <si>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</si>
  <si>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</si>
  <si>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</si>
  <si>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</si>
  <si>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</si>
  <si>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</si>
  <si>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</si>
  <si>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</si>
  <si>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</si>
  <si>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</si>
  <si>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</si>
  <si>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</si>
  <si>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</si>
  <si>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</si>
  <si>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</si>
  <si>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</si>
  <si>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</si>
  <si>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</si>
  <si>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</si>
  <si>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</si>
  <si>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</si>
  <si>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</si>
  <si>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</si>
  <si>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</si>
  <si>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</si>
  <si>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</si>
  <si>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</si>
  <si>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</si>
  <si>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</si>
  <si>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</si>
  <si>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</si>
  <si>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</si>
  <si>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</si>
  <si>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</si>
  <si>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</si>
  <si>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</si>
  <si>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</si>
  <si>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</si>
  <si>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</si>
  <si>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</si>
  <si>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</si>
  <si>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</si>
  <si>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</si>
  <si>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</si>
  <si>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</si>
  <si>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</si>
  <si>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</si>
  <si>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</si>
  <si>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</si>
  <si>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</si>
  <si>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</si>
  <si>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</si>
  <si>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</si>
  <si>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</si>
  <si>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</si>
  <si>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</si>
  <si>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</si>
  <si>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</si>
  <si>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</si>
  <si>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</si>
  <si>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</si>
  <si>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</si>
  <si>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</si>
  <si>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</si>
  <si>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</si>
  <si>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</si>
  <si>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</si>
  <si>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</si>
  <si>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</si>
  <si>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</si>
  <si>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</si>
  <si>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</si>
  <si>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</si>
  <si>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</si>
  <si>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</si>
  <si>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</si>
  <si>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</si>
  <si>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</si>
  <si>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</si>
  <si>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</si>
  <si>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</si>
  <si>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</si>
  <si>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</si>
  <si>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</si>
  <si>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</si>
  <si>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</si>
  <si>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</si>
  <si>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</si>
  <si>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</si>
  <si>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</si>
  <si>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</si>
  <si>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</si>
  <si>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</si>
  <si>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</si>
  <si>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</si>
  <si>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</si>
  <si>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</si>
  <si>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</si>
  <si>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</si>
  <si>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</si>
  <si>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</si>
  <si>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</si>
  <si>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</si>
  <si>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</si>
  <si>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</si>
  <si>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</si>
  <si>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</si>
  <si>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</si>
  <si>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</si>
  <si>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</si>
  <si>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</si>
  <si>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</si>
  <si>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</si>
  <si>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</si>
  <si>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</si>
  <si>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</si>
  <si>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</si>
  <si>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</si>
  <si>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</si>
  <si>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</si>
  <si>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</si>
  <si>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</si>
  <si>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</si>
  <si>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</si>
  <si>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</si>
  <si>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</si>
  <si>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</si>
  <si>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</si>
  <si>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</si>
  <si>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</si>
  <si>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</si>
  <si>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</si>
  <si>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</si>
  <si>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</si>
  <si>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</si>
  <si>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</si>
  <si>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</si>
  <si>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</si>
  <si>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</si>
  <si>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</si>
  <si>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</si>
  <si>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</si>
  <si>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</si>
  <si>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</si>
  <si>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</si>
  <si>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</si>
  <si>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</si>
  <si>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</si>
  <si>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</si>
  <si>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</si>
  <si>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</si>
  <si>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</si>
  <si>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</si>
  <si>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</si>
  <si>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</si>
  <si>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</si>
  <si>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</si>
  <si>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</si>
  <si>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</si>
  <si>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</si>
  <si>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</si>
  <si>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</si>
  <si>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</si>
  <si>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</si>
  <si>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</si>
  <si>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</si>
  <si>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</si>
  <si>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</si>
  <si>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</si>
  <si>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</si>
  <si>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</si>
  <si>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</si>
  <si>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</si>
  <si>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</si>
  <si>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</si>
  <si>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</si>
  <si>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</si>
  <si>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</si>
  <si>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</si>
  <si>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</si>
  <si>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</si>
  <si>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</si>
  <si>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</si>
  <si>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</si>
  <si>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</si>
  <si>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</si>
  <si>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</si>
  <si>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</si>
  <si>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</si>
  <si>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</si>
  <si>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</si>
  <si>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</si>
  <si>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</si>
  <si>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</si>
  <si>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</si>
  <si>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</si>
  <si>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</si>
  <si>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</si>
  <si>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</si>
  <si>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</si>
  <si>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</si>
  <si>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</si>
  <si>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</si>
  <si>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</si>
  <si>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</si>
  <si>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</si>
  <si>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</si>
  <si>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</si>
  <si>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</si>
  <si>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</si>
  <si>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</si>
  <si>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</si>
  <si>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</si>
  <si>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</si>
  <si>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</si>
  <si>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</si>
  <si>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</si>
  <si>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</si>
  <si>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</si>
  <si>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</si>
  <si>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</si>
  <si>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</si>
  <si>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</si>
  <si>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</si>
  <si>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</si>
  <si>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</si>
  <si>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</si>
  <si>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</si>
  <si>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</si>
  <si>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</si>
  <si>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</si>
  <si>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</si>
  <si>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</si>
  <si>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</si>
  <si>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</si>
  <si>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</si>
  <si>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</si>
  <si>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</si>
  <si>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</si>
  <si>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</si>
  <si>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</si>
  <si>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</si>
  <si>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</si>
  <si>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</si>
  <si>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</si>
  <si>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</si>
  <si>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</si>
  <si>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</si>
  <si>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</si>
  <si>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</si>
  <si>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</si>
  <si>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</si>
  <si>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</si>
  <si>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</si>
  <si>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</si>
  <si>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</si>
  <si>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</si>
  <si>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</si>
  <si>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</si>
  <si>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</si>
  <si>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</si>
  <si>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</si>
  <si>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</si>
  <si>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</si>
  <si>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</si>
  <si>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</si>
  <si>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</si>
  <si>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</si>
  <si>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</si>
  <si>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</si>
  <si>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</si>
  <si>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</si>
  <si>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</si>
  <si>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</si>
  <si>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</si>
  <si>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</si>
  <si>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</si>
  <si>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</si>
  <si>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</si>
  <si>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</si>
  <si>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</si>
  <si>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</si>
  <si>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</si>
  <si>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</si>
  <si>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</si>
  <si>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</si>
  <si>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</si>
  <si>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</si>
  <si>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</si>
  <si>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</si>
  <si>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</si>
  <si>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</si>
  <si>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</si>
  <si>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</si>
  <si>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</si>
  <si>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</si>
  <si>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</si>
  <si>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</si>
  <si>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</si>
  <si>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</si>
  <si>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</si>
  <si>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</si>
  <si>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</si>
  <si>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</si>
  <si>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</si>
  <si>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</si>
  <si>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</si>
  <si>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</si>
  <si>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</si>
  <si>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</si>
  <si>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</si>
  <si>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</si>
  <si>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</si>
  <si>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</si>
  <si>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</si>
  <si>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</si>
  <si>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</si>
  <si>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</si>
  <si>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</si>
  <si>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</si>
  <si>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</si>
  <si>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</si>
  <si>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</si>
  <si>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</si>
  <si>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</si>
  <si>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</si>
  <si>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</si>
  <si>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</si>
  <si>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</si>
  <si>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</si>
  <si>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</si>
  <si>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</si>
  <si>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</si>
  <si>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</si>
  <si>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</si>
  <si>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</si>
  <si>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</si>
  <si>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</si>
  <si>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</si>
  <si>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</si>
  <si>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</si>
  <si>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</si>
  <si>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</si>
  <si>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</si>
  <si>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</si>
  <si>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</si>
  <si>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</si>
  <si>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</si>
  <si>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</si>
  <si>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</si>
  <si>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</si>
  <si>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</si>
  <si>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</si>
  <si>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</si>
  <si>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</si>
  <si>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</si>
  <si>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</si>
  <si>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</si>
  <si>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</si>
  <si>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</si>
  <si>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</si>
  <si>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</si>
  <si>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</si>
  <si>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</si>
  <si>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</si>
  <si>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</si>
  <si>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</si>
  <si>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</si>
  <si>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</si>
  <si>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</si>
  <si>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</si>
  <si>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</si>
  <si>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</si>
  <si>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</si>
  <si>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</si>
  <si>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</si>
  <si>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</si>
  <si>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</si>
  <si>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</si>
  <si>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</si>
  <si>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</si>
  <si>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</si>
  <si>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</si>
  <si>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</si>
  <si>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</si>
  <si>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</si>
  <si>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</si>
  <si>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</si>
  <si>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</si>
  <si>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</si>
  <si>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</si>
  <si>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</si>
  <si>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</si>
  <si>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</si>
  <si>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</si>
  <si>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</si>
  <si>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</si>
  <si>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</si>
  <si>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</si>
  <si>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</si>
  <si>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</si>
  <si>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</si>
  <si>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</si>
  <si>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</si>
  <si>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</si>
  <si>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</si>
  <si>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</si>
  <si>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</si>
  <si>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</si>
  <si>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</si>
  <si>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</si>
  <si>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</si>
  <si>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</si>
  <si>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</si>
  <si>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</si>
  <si>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</si>
  <si>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</si>
  <si>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</si>
  <si>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</si>
  <si>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</si>
  <si>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</si>
  <si>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</si>
  <si>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</si>
  <si>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</si>
  <si>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</si>
  <si>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</si>
  <si>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</si>
  <si>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</si>
  <si>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</si>
  <si>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</si>
  <si>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</si>
  <si>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</si>
  <si>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</si>
  <si>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</si>
  <si>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</si>
  <si>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</si>
  <si>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</si>
  <si>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</si>
  <si>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</si>
  <si>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</si>
  <si>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</si>
  <si>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</si>
  <si>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</si>
  <si>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</si>
  <si>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</si>
  <si>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</si>
  <si>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</si>
  <si>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</si>
  <si>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</si>
  <si>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</si>
  <si>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</si>
  <si>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</si>
  <si>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</si>
  <si>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</si>
  <si>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</si>
  <si>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</si>
  <si>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</si>
  <si>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</si>
  <si>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</si>
  <si>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</si>
  <si>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</si>
  <si>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</si>
  <si>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</si>
  <si>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</si>
  <si>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</si>
  <si>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</si>
  <si>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</si>
  <si>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</si>
  <si>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</si>
  <si>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</si>
  <si>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</si>
  <si>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</si>
  <si>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</si>
  <si>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</si>
  <si>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</si>
  <si>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</si>
  <si>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</si>
  <si>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</si>
  <si>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</si>
  <si>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</si>
  <si>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</si>
  <si>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</si>
  <si>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</si>
  <si>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</si>
  <si>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</si>
  <si>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</si>
  <si>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</si>
  <si>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</si>
  <si>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</si>
  <si>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</si>
  <si>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</si>
  <si>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</si>
  <si>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</si>
  <si>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</si>
  <si>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</si>
  <si>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</si>
  <si>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</si>
  <si>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</si>
  <si>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</si>
  <si>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</si>
  <si>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</si>
  <si>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</si>
  <si>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</si>
  <si>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</si>
  <si>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</si>
  <si>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</si>
  <si>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</si>
  <si>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</si>
  <si>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</si>
  <si>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</si>
  <si>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</si>
  <si>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</si>
  <si>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</si>
  <si>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</si>
  <si>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</si>
  <si>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</si>
  <si>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</si>
  <si>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</si>
  <si>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</si>
  <si>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</si>
  <si>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</si>
  <si>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</si>
  <si>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</si>
  <si>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</si>
  <si>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</si>
  <si>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</si>
  <si>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</si>
  <si>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</si>
  <si>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</si>
  <si>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</si>
  <si>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</si>
  <si>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</si>
  <si>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</si>
  <si>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</si>
  <si>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</si>
  <si>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</si>
  <si>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</si>
  <si>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</si>
  <si>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</si>
  <si>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</si>
  <si>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</si>
  <si>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</si>
  <si>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</si>
  <si>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</si>
  <si>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</si>
  <si>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</si>
  <si>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</si>
  <si>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</si>
  <si>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</si>
  <si>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</si>
  <si>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</si>
  <si>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</si>
  <si>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</si>
  <si>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</si>
  <si>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</si>
  <si>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</si>
  <si>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</si>
  <si>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</si>
  <si>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</si>
  <si>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</si>
  <si>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</si>
  <si>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</si>
  <si>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</si>
  <si>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</si>
  <si>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</si>
  <si>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</si>
  <si>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</si>
  <si>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</si>
  <si>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</si>
  <si>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</si>
  <si>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</si>
  <si>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</si>
  <si>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</si>
  <si>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</si>
  <si>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</si>
  <si>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</si>
  <si>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</si>
  <si>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</si>
  <si>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</si>
  <si>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</si>
  <si>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</si>
  <si>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</si>
  <si>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</si>
  <si>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</si>
  <si>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</si>
  <si>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</si>
  <si>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</si>
  <si>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</si>
  <si>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</si>
  <si>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</si>
  <si>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</si>
  <si>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</si>
  <si>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</si>
  <si>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</si>
  <si>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</si>
  <si>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</si>
  <si>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</si>
  <si>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</si>
  <si>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</si>
  <si>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</si>
  <si>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</si>
  <si>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</si>
  <si>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</si>
  <si>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</si>
  <si>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</si>
  <si>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</si>
  <si>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</si>
  <si>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</si>
  <si>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</si>
  <si>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</si>
  <si>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</si>
  <si>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</si>
  <si>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</si>
  <si>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</si>
  <si>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</si>
  <si>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</si>
  <si>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</si>
  <si>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</si>
  <si>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</si>
  <si>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</si>
  <si>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</si>
  <si>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</si>
  <si>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</si>
  <si>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</si>
  <si>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</si>
  <si>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</si>
  <si>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</si>
  <si>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</si>
  <si>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</si>
  <si>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</si>
  <si>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</si>
  <si>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</si>
  <si>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</si>
  <si>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</si>
  <si>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</si>
  <si>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</si>
  <si>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</si>
  <si>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</si>
  <si>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</si>
  <si>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</si>
  <si>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</si>
  <si>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</si>
  <si>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</si>
  <si>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</si>
  <si>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</si>
  <si>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</si>
  <si>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</si>
  <si>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</si>
  <si>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</si>
  <si>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</si>
  <si>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</si>
  <si>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</si>
  <si>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</si>
  <si>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</si>
  <si>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</si>
  <si>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</si>
  <si>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</si>
  <si>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</si>
  <si>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</si>
  <si>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</si>
  <si>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</si>
  <si>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</si>
  <si>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</si>
  <si>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</si>
  <si>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</si>
  <si>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</si>
  <si>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</si>
  <si>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</si>
  <si>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</si>
  <si>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</si>
  <si>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</si>
  <si>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</si>
  <si>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</si>
  <si>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</si>
  <si>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</si>
  <si>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</si>
  <si>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</si>
  <si>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</si>
  <si>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</si>
  <si>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</si>
  <si>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</si>
  <si>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</si>
  <si>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</si>
  <si>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</si>
  <si>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</si>
  <si>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</si>
  <si>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</si>
  <si>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</si>
  <si>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</si>
  <si>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</si>
  <si>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</si>
  <si>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</si>
  <si>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</si>
  <si>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</si>
  <si>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</si>
  <si>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</si>
  <si>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</si>
  <si>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</si>
  <si>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</si>
  <si>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</si>
  <si>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</si>
  <si>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</si>
  <si>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</si>
  <si>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</si>
  <si>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</si>
  <si>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</si>
  <si>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</si>
  <si>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</si>
  <si>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</si>
  <si>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</si>
  <si>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</si>
  <si>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</si>
  <si>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</si>
  <si>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</si>
  <si>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</si>
  <si>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</si>
  <si>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</si>
  <si>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</si>
  <si>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</si>
  <si>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</si>
  <si>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</si>
  <si>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</si>
  <si>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</si>
  <si>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</si>
  <si>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</si>
  <si>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</si>
  <si>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</si>
  <si>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</si>
  <si>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</si>
  <si>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</si>
  <si>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</si>
  <si>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</si>
  <si>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</si>
  <si>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</si>
  <si>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</si>
  <si>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</si>
  <si>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</si>
  <si>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</si>
  <si>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</si>
  <si>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</si>
  <si>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</si>
  <si>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</si>
  <si>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</si>
  <si>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</si>
  <si>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</si>
  <si>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</si>
  <si>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</si>
  <si>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</si>
  <si>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</si>
  <si>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</si>
  <si>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</si>
  <si>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</si>
  <si>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</si>
  <si>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</si>
  <si>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</si>
  <si>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</si>
  <si>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</si>
  <si>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</si>
  <si>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</si>
  <si>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</si>
  <si>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</si>
  <si>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</si>
  <si>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</si>
  <si>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</si>
  <si>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</si>
  <si>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</si>
  <si>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</si>
  <si>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</si>
  <si>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</si>
  <si>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</si>
  <si>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</si>
  <si>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</si>
  <si>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</si>
  <si>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</si>
  <si>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</si>
  <si>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</si>
  <si>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</si>
  <si>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</si>
  <si>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</si>
  <si>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</si>
  <si>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</si>
  <si>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</si>
  <si>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</si>
  <si>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</si>
  <si>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</si>
  <si>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</si>
  <si>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</si>
  <si>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</si>
  <si>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</si>
  <si>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</si>
  <si>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</si>
  <si>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</si>
  <si>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</si>
  <si>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</si>
  <si>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</si>
  <si>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</si>
  <si>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</si>
  <si>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</si>
  <si>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</si>
  <si>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</si>
  <si>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</si>
  <si>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</si>
  <si>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</si>
  <si>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</si>
  <si>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</si>
  <si>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</si>
  <si>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</si>
  <si>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</si>
  <si>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</si>
  <si>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</si>
  <si>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</si>
  <si>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</si>
  <si>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</si>
  <si>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</si>
  <si>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</si>
  <si>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</si>
  <si>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</si>
  <si>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</si>
  <si>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</si>
  <si>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</si>
  <si>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</si>
  <si>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</si>
  <si>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</si>
  <si>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</si>
  <si>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</si>
  <si>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</si>
  <si>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</si>
  <si>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</si>
  <si>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</si>
  <si>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</si>
  <si>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</si>
  <si>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</si>
  <si>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</si>
  <si>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</si>
  <si>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</si>
  <si>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</si>
  <si>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</si>
  <si>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</si>
  <si>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</si>
  <si>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</si>
  <si>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</si>
  <si>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</si>
  <si>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</si>
  <si>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</si>
  <si>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</si>
  <si>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</si>
  <si>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</si>
  <si>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</si>
  <si>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</si>
  <si>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</si>
  <si>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</si>
  <si>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</si>
  <si>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</si>
  <si>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</si>
  <si>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</si>
  <si>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</si>
  <si>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</si>
  <si>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</si>
  <si>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</si>
  <si>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</si>
  <si>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</si>
  <si>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</si>
  <si>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</si>
  <si>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</si>
  <si>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</si>
  <si>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</si>
  <si>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</si>
  <si>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</si>
  <si>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</si>
  <si>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</si>
  <si>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</si>
  <si>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</si>
  <si>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</si>
  <si>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</si>
  <si>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</si>
  <si>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</si>
  <si>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</si>
  <si>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</si>
  <si>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</si>
  <si>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</si>
  <si>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</si>
  <si>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</si>
  <si>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</si>
  <si>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</si>
  <si>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</si>
  <si>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</si>
  <si>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</si>
  <si>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</si>
  <si>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</si>
  <si>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</si>
  <si>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</si>
  <si>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</si>
  <si>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</si>
  <si>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</si>
  <si>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</si>
  <si>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</si>
  <si>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</si>
  <si>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</si>
  <si>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</si>
  <si>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</si>
  <si>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</si>
  <si>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</si>
  <si>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</si>
  <si>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</si>
  <si>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</si>
  <si>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</si>
  <si>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</si>
  <si>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</si>
  <si>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</si>
  <si>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</si>
  <si>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</si>
  <si>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</si>
  <si>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</si>
  <si>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</si>
  <si>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</si>
  <si>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</si>
  <si>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</si>
  <si>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</si>
  <si>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</si>
  <si>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</si>
  <si>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</si>
  <si>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</si>
  <si>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</si>
  <si>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</si>
  <si>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</si>
  <si>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</si>
  <si>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</si>
  <si>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</si>
  <si>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</si>
  <si>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</si>
  <si>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</si>
  <si>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</si>
  <si>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</si>
  <si>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</si>
  <si>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</si>
  <si>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</si>
  <si>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</si>
  <si>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</si>
  <si>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</si>
  <si>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</si>
  <si>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</si>
  <si>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</si>
  <si>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</si>
  <si>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</si>
  <si>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</si>
  <si>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</si>
  <si>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</si>
  <si>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</si>
  <si>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</si>
  <si>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</si>
  <si>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</si>
  <si>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</si>
  <si>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</si>
  <si>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</si>
  <si>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</si>
  <si>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</si>
  <si>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</si>
  <si>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</si>
  <si>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</si>
  <si>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</si>
  <si>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</si>
  <si>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</si>
  <si>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</si>
  <si>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</si>
  <si>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</si>
  <si>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</si>
  <si>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</si>
  <si>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</si>
  <si>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</si>
  <si>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</si>
  <si>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</si>
  <si>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</si>
  <si>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</si>
  <si>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</si>
  <si>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</si>
  <si>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</si>
  <si>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</si>
  <si>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</si>
  <si>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</si>
  <si>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</si>
  <si>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</si>
  <si>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</si>
  <si>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</si>
  <si>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</si>
  <si>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</si>
  <si>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</si>
  <si>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</si>
  <si>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</si>
  <si>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</si>
  <si>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</si>
  <si>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</si>
  <si>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</si>
  <si>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</si>
  <si>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</si>
  <si>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</si>
  <si>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</si>
  <si>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</si>
  <si>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</si>
  <si>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</si>
  <si>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</si>
  <si>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</si>
  <si>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</si>
  <si>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</si>
  <si>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</si>
  <si>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</si>
  <si>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</si>
  <si>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</si>
  <si>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</si>
  <si>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</si>
  <si>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</si>
  <si>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</si>
  <si>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</si>
  <si>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</si>
  <si>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</si>
  <si>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</si>
  <si>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</si>
  <si>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</si>
  <si>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</si>
  <si>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</si>
  <si>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</si>
  <si>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</si>
  <si>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</si>
  <si>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</si>
  <si>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</si>
  <si>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</si>
  <si>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</si>
  <si>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</si>
  <si>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</si>
  <si>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</si>
  <si>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</si>
  <si>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</si>
  <si>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</si>
  <si>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</si>
  <si>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</si>
  <si>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</si>
  <si>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</si>
  <si>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</si>
  <si>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</si>
  <si>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</si>
  <si>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</si>
  <si>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</si>
  <si>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</si>
  <si>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</si>
  <si>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</si>
  <si>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</si>
  <si>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</si>
  <si>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</si>
  <si>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</si>
  <si>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</si>
  <si>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</si>
  <si>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</si>
  <si>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</si>
  <si>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</si>
  <si>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</si>
  <si>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</si>
  <si>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</si>
  <si>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</si>
  <si>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</si>
  <si>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</si>
  <si>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</si>
  <si>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</si>
  <si>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</si>
  <si>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</si>
  <si>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</si>
  <si>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</si>
  <si>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</si>
  <si>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</si>
  <si>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</si>
  <si>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</si>
  <si>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</si>
  <si>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</si>
  <si>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</si>
  <si>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</si>
  <si>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</si>
  <si>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</si>
  <si>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</si>
  <si>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</si>
  <si>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</si>
  <si>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</si>
  <si>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</si>
  <si>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</si>
  <si>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</si>
  <si>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</si>
  <si>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</si>
  <si>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</si>
  <si>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</si>
  <si>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</si>
  <si>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</si>
  <si>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</si>
  <si>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</si>
  <si>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</si>
  <si>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</si>
  <si>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</si>
  <si>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</si>
  <si>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</si>
  <si>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</si>
  <si>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</si>
  <si>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</si>
  <si>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</si>
  <si>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</si>
  <si>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</si>
  <si>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</si>
  <si>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</si>
  <si>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</si>
  <si>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</si>
  <si>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</si>
  <si>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</si>
  <si>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</si>
  <si>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</si>
  <si>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</si>
  <si>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</si>
  <si>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</si>
  <si>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</si>
  <si>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</si>
  <si>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</si>
  <si>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</si>
  <si>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</si>
  <si>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</si>
  <si>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</si>
  <si>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</si>
  <si>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</si>
  <si>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</si>
  <si>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</si>
  <si>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</si>
  <si>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</si>
  <si>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</si>
  <si>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</si>
  <si>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</si>
  <si>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</si>
  <si>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</si>
  <si>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</si>
  <si>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</si>
  <si>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</si>
  <si>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</si>
  <si>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</si>
  <si>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</si>
  <si>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</si>
  <si>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</si>
  <si>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</si>
  <si>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</si>
  <si>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</si>
  <si>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</si>
  <si>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</si>
  <si>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</si>
  <si>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</si>
  <si>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</si>
  <si>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</si>
  <si>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</si>
  <si>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</si>
  <si>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</si>
  <si>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</si>
  <si>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</si>
  <si>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</si>
  <si>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</si>
  <si>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</si>
  <si>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</si>
  <si>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</si>
  <si>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</si>
  <si>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</si>
  <si>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</si>
  <si>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</si>
  <si>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</si>
  <si>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</si>
  <si>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</si>
  <si>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</si>
  <si>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</si>
  <si>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</si>
  <si>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</si>
  <si>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</si>
  <si>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</si>
  <si>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</si>
  <si>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</si>
  <si>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</si>
  <si>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</si>
  <si>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</si>
  <si>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</si>
  <si>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</si>
  <si>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</si>
  <si>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</si>
  <si>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</si>
  <si>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</si>
  <si>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</si>
  <si>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</si>
  <si>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</si>
  <si>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</si>
  <si>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</si>
  <si>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</si>
  <si>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</si>
  <si>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</si>
  <si>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</si>
  <si>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</si>
  <si>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</si>
  <si>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</si>
  <si>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</si>
  <si>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</si>
  <si>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</si>
  <si>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</si>
  <si>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</si>
  <si>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</si>
  <si>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</si>
  <si>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</si>
  <si>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</si>
  <si>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</si>
  <si>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</si>
  <si>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</si>
  <si>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</si>
  <si>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</si>
  <si>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</si>
  <si>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</si>
  <si>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</si>
  <si>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</si>
  <si>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</si>
  <si>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</si>
  <si>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</si>
  <si>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</si>
  <si>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</si>
  <si>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</si>
  <si>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</si>
  <si>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</si>
  <si>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</si>
  <si>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</si>
  <si>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</si>
  <si>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</si>
  <si>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</si>
  <si>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</si>
  <si>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</si>
  <si>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</si>
  <si>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</si>
  <si>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</si>
  <si>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</si>
  <si>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</si>
  <si>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</si>
  <si>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</si>
  <si>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</si>
  <si>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</si>
  <si>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</si>
  <si>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</si>
  <si>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</si>
  <si>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</si>
  <si>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</si>
  <si>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</si>
  <si>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</si>
  <si>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</si>
  <si>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</si>
  <si>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</si>
  <si>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</si>
  <si>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</si>
  <si>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</si>
  <si>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</si>
  <si>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</si>
  <si>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</si>
  <si>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</si>
  <si>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</si>
  <si>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</si>
  <si>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</si>
  <si>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</si>
  <si>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</si>
  <si>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</si>
  <si>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</si>
  <si>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</si>
  <si>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</si>
  <si>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</si>
  <si>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</si>
  <si>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</si>
  <si>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</si>
  <si>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</si>
  <si>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</si>
  <si>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</si>
  <si>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</si>
  <si>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</si>
  <si>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</si>
  <si>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</si>
  <si>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</si>
  <si>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</si>
  <si>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</si>
  <si>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</si>
  <si>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</si>
  <si>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</si>
  <si>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</si>
  <si>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</si>
  <si>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</si>
  <si>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</si>
  <si>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</si>
  <si>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</si>
  <si>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</si>
  <si>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</si>
  <si>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</si>
  <si>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</si>
  <si>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</si>
  <si>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</si>
  <si>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</si>
  <si>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</si>
  <si>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</si>
  <si>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</si>
  <si>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</si>
  <si>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</si>
  <si>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</si>
  <si>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</si>
  <si>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</si>
  <si>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</si>
  <si>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</si>
  <si>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</si>
  <si>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</si>
  <si>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</si>
  <si>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</si>
  <si>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</si>
  <si>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</si>
  <si>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</si>
  <si>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</si>
  <si>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</si>
  <si>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</si>
  <si>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</si>
  <si>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</si>
  <si>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</si>
  <si>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</si>
  <si>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</si>
  <si>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</si>
  <si>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</si>
  <si>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</si>
  <si>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</si>
  <si>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</si>
  <si>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</si>
  <si>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</si>
  <si>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</si>
  <si>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</si>
  <si>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</si>
  <si>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</si>
  <si>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</si>
  <si>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</si>
  <si>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</si>
  <si>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</si>
  <si>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</si>
  <si>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</si>
  <si>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</si>
  <si>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</si>
  <si>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</si>
  <si>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</si>
  <si>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</si>
  <si>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</si>
  <si>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</si>
  <si>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</si>
  <si>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</si>
  <si>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</si>
  <si>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</si>
  <si>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</si>
  <si>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</si>
  <si>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</si>
  <si>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</si>
  <si>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</si>
  <si>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</si>
  <si>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</si>
  <si>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</si>
  <si>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</si>
  <si>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</si>
  <si>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</si>
  <si>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</si>
  <si>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</si>
  <si>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</si>
  <si>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</si>
  <si>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</si>
  <si>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</si>
  <si>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</si>
  <si>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</si>
  <si>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</si>
  <si>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</si>
  <si>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</si>
  <si>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</si>
  <si>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</si>
  <si>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</si>
  <si>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</si>
  <si>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</si>
  <si>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</si>
  <si>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</si>
  <si>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</si>
  <si>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</si>
  <si>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</si>
  <si>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</si>
  <si>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</si>
  <si>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</si>
  <si>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</si>
  <si>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</si>
  <si>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</si>
  <si>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</si>
  <si>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</si>
  <si>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</si>
  <si>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</si>
  <si>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</si>
  <si>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</si>
  <si>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</si>
  <si>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</si>
  <si>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</si>
  <si>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</si>
  <si>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</si>
  <si>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</si>
  <si>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</si>
  <si>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</si>
  <si>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</si>
  <si>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</si>
  <si>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</si>
  <si>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</si>
  <si>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</si>
  <si>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</si>
  <si>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</si>
  <si>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</si>
  <si>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</si>
  <si>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</si>
  <si>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</si>
  <si>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</si>
  <si>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</si>
  <si>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</si>
  <si>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</si>
  <si>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</si>
  <si>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</si>
  <si>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</si>
  <si>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</si>
  <si>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</si>
  <si>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</si>
  <si>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</si>
  <si>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</si>
  <si>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</si>
  <si>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</si>
  <si>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</si>
  <si>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</si>
  <si>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</si>
  <si>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</si>
  <si>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</si>
  <si>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</si>
  <si>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</si>
  <si>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</si>
  <si>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</si>
  <si>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</si>
  <si>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</si>
  <si>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</si>
  <si>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</si>
  <si>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</si>
  <si>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</si>
  <si>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</si>
  <si>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</si>
  <si>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</si>
  <si>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</si>
  <si>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</si>
  <si>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</si>
  <si>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</si>
  <si>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</si>
  <si>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</si>
  <si>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</si>
  <si>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</si>
  <si>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</si>
  <si>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</si>
  <si>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</si>
  <si>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</si>
  <si>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</si>
  <si>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</si>
  <si>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</si>
  <si>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</si>
  <si>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</si>
  <si>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</si>
  <si>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</si>
  <si>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</si>
  <si>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</si>
  <si>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</si>
  <si>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</si>
  <si>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</si>
  <si>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</si>
  <si>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</si>
  <si>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</si>
  <si>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</si>
  <si>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</si>
  <si>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</si>
  <si>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</si>
  <si>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</si>
  <si>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</si>
  <si>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</si>
  <si>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</si>
  <si>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</si>
  <si>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</si>
  <si>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</si>
  <si>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</si>
  <si>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</si>
  <si>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</si>
  <si>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</si>
  <si>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</si>
  <si>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</si>
  <si>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</si>
  <si>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</si>
  <si>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</si>
  <si>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</si>
  <si>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</si>
  <si>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</si>
  <si>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</si>
  <si>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</si>
  <si>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</si>
  <si>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</si>
  <si>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</si>
  <si>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</si>
  <si>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</si>
  <si>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</si>
  <si>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</si>
  <si>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</si>
  <si>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</si>
  <si>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</si>
  <si>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</si>
  <si>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</si>
  <si>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</si>
  <si>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</si>
  <si>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</si>
  <si>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</si>
  <si>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</si>
  <si>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</si>
  <si>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</si>
  <si>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</si>
  <si>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</si>
  <si>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</si>
  <si>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</si>
  <si>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</si>
  <si>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</si>
  <si>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</si>
  <si>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</si>
  <si>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</si>
  <si>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</si>
  <si>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</si>
  <si>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</si>
  <si>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</si>
  <si>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</si>
  <si>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</si>
  <si>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</si>
  <si>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</si>
  <si>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</si>
  <si>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</si>
  <si>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</si>
  <si>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</si>
  <si>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</si>
  <si>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</si>
  <si>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</si>
  <si>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</si>
  <si>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</si>
  <si>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</si>
  <si>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</si>
  <si>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</si>
  <si>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</si>
  <si>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</si>
  <si>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</si>
  <si>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</si>
  <si>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</si>
  <si>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</si>
  <si>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</si>
  <si>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</si>
  <si>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</si>
  <si>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</si>
  <si>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</si>
  <si>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</si>
  <si>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</si>
  <si>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</si>
  <si>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</si>
  <si>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</si>
  <si>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</si>
  <si>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</si>
  <si>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</si>
  <si>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</si>
  <si>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</si>
  <si>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</si>
  <si>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</si>
  <si>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</si>
  <si>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</si>
  <si>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</si>
  <si>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</si>
  <si>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</si>
  <si>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</si>
  <si>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</si>
  <si>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</si>
  <si>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</si>
  <si>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</si>
  <si>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</si>
  <si>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</si>
  <si>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</si>
  <si>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</si>
  <si>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</si>
  <si>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</si>
  <si>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</si>
  <si>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</si>
  <si>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</si>
  <si>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</si>
  <si>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</si>
  <si>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</si>
  <si>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</si>
  <si>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</si>
  <si>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</si>
  <si>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</si>
  <si>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</si>
  <si>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</si>
  <si>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</si>
  <si>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</si>
  <si>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</si>
  <si>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</si>
  <si>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</si>
  <si>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</si>
  <si>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</si>
  <si>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</si>
  <si>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</si>
  <si>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</si>
  <si>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</si>
  <si>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</si>
  <si>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</si>
  <si>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</si>
  <si>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</si>
  <si>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</si>
  <si>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</si>
  <si>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</si>
  <si>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</si>
  <si>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</si>
  <si>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</si>
  <si>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</si>
  <si>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</si>
  <si>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</si>
  <si>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</si>
  <si>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</si>
  <si>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</si>
  <si>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</si>
  <si>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</si>
  <si>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</si>
  <si>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</si>
  <si>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</si>
  <si>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</si>
  <si>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</si>
  <si>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</si>
  <si>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</si>
  <si>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</si>
  <si>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</si>
  <si>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</si>
  <si>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</si>
  <si>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</si>
  <si>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</si>
  <si>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</si>
  <si>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</si>
  <si>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</si>
  <si>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</si>
  <si>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</si>
  <si>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</si>
  <si>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</si>
  <si>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</si>
  <si>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</si>
  <si>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</si>
  <si>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</si>
  <si>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</si>
  <si>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</si>
  <si>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</si>
  <si>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</si>
  <si>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</si>
  <si>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</si>
  <si>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</si>
  <si>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</si>
  <si>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</si>
  <si>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</si>
  <si>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</si>
  <si>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</si>
  <si>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</si>
  <si>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</si>
  <si>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</si>
  <si>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</si>
  <si>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</si>
  <si>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</si>
  <si>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</si>
  <si>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</si>
  <si>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</si>
  <si>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</si>
  <si>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</si>
  <si>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</si>
  <si>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</si>
  <si>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</si>
  <si>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</si>
  <si>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</si>
  <si>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</si>
  <si>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</si>
  <si>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</si>
  <si>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</si>
  <si>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</si>
  <si>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</si>
  <si>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</si>
  <si>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</si>
  <si>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</si>
  <si>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</si>
  <si>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</si>
  <si>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</si>
  <si>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</si>
  <si>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</si>
  <si>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</si>
  <si>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</si>
  <si>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</si>
  <si>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</si>
  <si>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</si>
  <si>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</si>
  <si>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</si>
  <si>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</si>
  <si>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</si>
  <si>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</si>
  <si>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</si>
  <si>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</si>
  <si>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</si>
  <si>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</si>
  <si>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</si>
  <si>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</si>
  <si>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</si>
  <si>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</si>
  <si>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</si>
  <si>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</si>
  <si>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</si>
  <si>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</si>
  <si>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</si>
  <si>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</si>
  <si>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</si>
  <si>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</si>
  <si>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</si>
  <si>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</si>
  <si>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</si>
  <si>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</si>
  <si>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</si>
  <si>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</si>
  <si>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</si>
  <si>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</si>
  <si>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</si>
  <si>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</si>
  <si>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</si>
  <si>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</si>
  <si>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</si>
  <si>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</si>
  <si>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</si>
  <si>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</si>
  <si>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</si>
  <si>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</si>
  <si>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</si>
  <si>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</si>
  <si>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</si>
  <si>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</si>
  <si>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</si>
  <si>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</si>
  <si>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</si>
  <si>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</si>
  <si>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</si>
  <si>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</si>
  <si>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</si>
  <si>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</si>
  <si>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</si>
  <si>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</si>
  <si>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</si>
  <si>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</si>
  <si>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</si>
  <si>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</si>
  <si>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</si>
  <si>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</si>
  <si>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</si>
  <si>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</si>
  <si>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</si>
  <si>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</si>
  <si>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</si>
  <si>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</si>
  <si>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</si>
  <si>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</si>
  <si>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</si>
  <si>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</si>
  <si>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</si>
  <si>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</si>
  <si>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</si>
  <si>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</si>
  <si>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</si>
  <si>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</si>
  <si>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</si>
  <si>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</si>
  <si>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</si>
  <si>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</si>
  <si>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</si>
  <si>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</si>
  <si>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</si>
  <si>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</si>
  <si>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</si>
  <si>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</si>
  <si>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</si>
  <si>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</si>
  <si>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</si>
  <si>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</si>
  <si>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</si>
  <si>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</si>
  <si>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</si>
  <si>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</si>
  <si>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</si>
  <si>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</si>
  <si>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</si>
  <si>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</si>
  <si>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</si>
  <si>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</si>
  <si>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</si>
  <si>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</si>
  <si>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</si>
  <si>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</si>
  <si>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</si>
  <si>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</si>
  <si>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</si>
  <si>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</si>
  <si>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</si>
  <si>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</si>
  <si>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</si>
  <si>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</si>
  <si>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</si>
  <si>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</si>
  <si>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</si>
  <si>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</si>
  <si>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</si>
  <si>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</si>
  <si>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</si>
  <si>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</si>
  <si>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</si>
  <si>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</si>
  <si>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</si>
  <si>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</si>
  <si>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</si>
  <si>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</si>
  <si>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</si>
  <si>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</si>
  <si>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</si>
  <si>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</si>
  <si>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</si>
  <si>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</si>
  <si>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</si>
  <si>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</si>
  <si>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</si>
  <si>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</si>
  <si>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</si>
  <si>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</si>
  <si>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</si>
  <si>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</si>
  <si>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</si>
  <si>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</si>
  <si>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</si>
  <si>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</si>
  <si>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</si>
  <si>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</si>
  <si>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</si>
  <si>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</si>
  <si>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</si>
  <si>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</si>
  <si>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</si>
  <si>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</si>
  <si>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</si>
  <si>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</si>
  <si>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</si>
  <si>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</si>
  <si>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</si>
  <si>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</si>
  <si>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</si>
  <si>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</si>
  <si>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</si>
  <si>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</si>
  <si>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</si>
  <si>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</si>
  <si>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</si>
  <si>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</si>
  <si>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</si>
  <si>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</si>
  <si>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</si>
  <si>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</si>
  <si>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</si>
  <si>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</si>
  <si>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</si>
  <si>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</si>
  <si>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</si>
  <si>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</si>
  <si>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</si>
  <si>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</si>
  <si>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</si>
  <si>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</si>
  <si>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</si>
  <si>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</si>
  <si>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</si>
  <si>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</si>
  <si>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</si>
  <si>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</si>
  <si>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</si>
  <si>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</si>
  <si>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</si>
  <si>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</si>
  <si>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</si>
  <si>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</si>
  <si>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</si>
  <si>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</si>
  <si>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</si>
  <si>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</si>
  <si>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</si>
  <si>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</si>
  <si>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</si>
  <si>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</si>
  <si>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</si>
  <si>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</si>
  <si>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</si>
  <si>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</si>
  <si>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</si>
  <si>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</si>
  <si>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</si>
  <si>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</si>
  <si>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</si>
  <si>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</si>
  <si>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</si>
  <si>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</si>
  <si>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</si>
  <si>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</si>
  <si>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</si>
  <si>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</si>
  <si>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</si>
  <si>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</si>
  <si>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</si>
  <si>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</si>
  <si>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</si>
  <si>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</si>
  <si>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</si>
  <si>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</si>
  <si>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</si>
  <si>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</si>
  <si>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</si>
  <si>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</si>
  <si>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</si>
  <si>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</si>
  <si>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</si>
  <si>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</si>
  <si>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</si>
  <si>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</si>
  <si>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</si>
  <si>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</si>
  <si>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</si>
  <si>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</si>
  <si>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</si>
  <si>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</si>
  <si>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</si>
  <si>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</si>
  <si>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</si>
  <si>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</si>
  <si>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</si>
  <si>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</si>
  <si>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</si>
  <si>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</si>
  <si>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</si>
  <si>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</si>
  <si>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</si>
  <si>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</si>
  <si>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</si>
  <si>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</si>
  <si>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</si>
  <si>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</si>
  <si>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</si>
  <si>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</si>
  <si>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</si>
  <si>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</si>
  <si>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</si>
  <si>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</si>
  <si>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</si>
  <si>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</si>
  <si>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</si>
  <si>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</si>
  <si>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</si>
  <si>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</si>
  <si>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</si>
  <si>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</si>
  <si>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</si>
  <si>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</si>
  <si>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</si>
  <si>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</si>
  <si>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</si>
  <si>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</si>
  <si>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</si>
  <si>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</si>
  <si>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</si>
  <si>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</si>
  <si>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</si>
  <si>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</si>
  <si>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</si>
  <si>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</si>
  <si>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</si>
  <si>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</si>
  <si>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</si>
  <si>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</si>
  <si>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</si>
  <si>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</si>
  <si>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</si>
  <si>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</si>
  <si>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</si>
  <si>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</si>
  <si>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</si>
  <si>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</si>
  <si>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</si>
  <si>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</si>
  <si>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</si>
  <si>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</si>
  <si>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</si>
  <si>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</si>
  <si>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</si>
  <si>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</si>
  <si>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</si>
  <si>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</si>
  <si>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</si>
  <si>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</si>
  <si>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</si>
  <si>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</si>
  <si>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</si>
  <si>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</si>
  <si>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</si>
  <si>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</si>
  <si>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</si>
  <si>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</si>
  <si>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</si>
  <si>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</si>
  <si>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</si>
  <si>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</si>
  <si>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</si>
  <si>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</si>
  <si>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</si>
  <si>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</si>
  <si>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</si>
  <si>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</si>
  <si>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</si>
  <si>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</si>
  <si>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</si>
  <si>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</si>
  <si>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</si>
  <si>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</si>
  <si>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</si>
  <si>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</si>
  <si>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</si>
  <si>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</si>
  <si>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</si>
  <si>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</si>
  <si>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</si>
  <si>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</si>
  <si>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</si>
  <si>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</si>
  <si>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</si>
  <si>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</si>
  <si>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</si>
  <si>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</si>
  <si>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</si>
  <si>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</si>
  <si>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</si>
  <si>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</si>
  <si>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</si>
  <si>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</si>
  <si>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</si>
  <si>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</si>
  <si>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</si>
  <si>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</si>
  <si>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</si>
  <si>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</si>
  <si>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</si>
  <si>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</si>
  <si>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</si>
  <si>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</si>
  <si>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</si>
  <si>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</si>
  <si>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</si>
  <si>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</si>
  <si>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</si>
  <si>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</si>
  <si>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</si>
  <si>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</si>
  <si>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</si>
  <si>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</si>
  <si>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</si>
  <si>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</si>
  <si>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</si>
  <si>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</si>
  <si>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</si>
  <si>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</si>
  <si>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</si>
  <si>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</si>
  <si>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</si>
  <si>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</si>
  <si>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</si>
  <si>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</si>
  <si>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</si>
  <si>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</si>
  <si>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</si>
  <si>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</si>
  <si>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</si>
  <si>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</si>
  <si>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</si>
  <si>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</si>
  <si>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</si>
  <si>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</si>
  <si>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</si>
  <si>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</si>
  <si>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</si>
  <si>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</si>
  <si>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</si>
  <si>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</si>
  <si>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</si>
  <si>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</si>
  <si>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</si>
  <si>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</si>
  <si>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</si>
  <si>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</si>
  <si>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</si>
  <si>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</si>
  <si>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</si>
  <si>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</si>
  <si>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</si>
  <si>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</si>
  <si>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</si>
  <si>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</si>
  <si>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</si>
  <si>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</si>
  <si>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</si>
  <si>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</si>
  <si>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</si>
  <si>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</si>
  <si>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</si>
  <si>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</si>
  <si>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</si>
  <si>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</si>
  <si>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</si>
  <si>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</si>
  <si>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</si>
  <si>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</si>
  <si>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</si>
  <si>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</si>
  <si>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</si>
  <si>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</si>
  <si>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</si>
  <si>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</si>
  <si>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</si>
  <si>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</si>
  <si>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</si>
  <si>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</si>
  <si>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</si>
  <si>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</si>
  <si>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</si>
  <si>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</si>
  <si>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</si>
  <si>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</si>
  <si>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</si>
  <si>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</si>
  <si>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</si>
  <si>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</si>
  <si>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</si>
  <si>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</si>
  <si>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</si>
  <si>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</si>
  <si>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</si>
  <si>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</si>
  <si>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</si>
  <si>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</si>
  <si>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</si>
  <si>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</si>
  <si>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</si>
  <si>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</si>
  <si>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</si>
  <si>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</si>
  <si>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</si>
  <si>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</si>
  <si>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</si>
  <si>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</si>
  <si>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</si>
  <si>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</si>
  <si>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</si>
  <si>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</si>
  <si>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</si>
  <si>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</si>
  <si>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</si>
  <si>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</si>
  <si>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</si>
  <si>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</si>
  <si>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</si>
  <si>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</si>
  <si>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</si>
  <si>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</si>
  <si>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</si>
  <si>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</si>
  <si>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</si>
  <si>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</si>
  <si>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</si>
  <si>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</si>
  <si>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</si>
  <si>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</si>
  <si>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</si>
  <si>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</si>
  <si>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</si>
  <si>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</si>
  <si>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</si>
  <si>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</si>
  <si>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</si>
  <si>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</si>
  <si>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</si>
  <si>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</si>
  <si>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</si>
  <si>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</si>
  <si>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</si>
  <si>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</si>
  <si>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</si>
  <si>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</si>
  <si>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</si>
  <si>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</si>
  <si>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</si>
  <si>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</si>
  <si>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</si>
  <si>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</si>
  <si>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</si>
  <si>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</si>
  <si>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</si>
  <si>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</si>
  <si>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</si>
  <si>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</si>
  <si>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</si>
  <si>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</si>
  <si>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</si>
  <si>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</si>
  <si>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</si>
  <si>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</si>
  <si>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</si>
  <si>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</si>
  <si>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</si>
  <si>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</si>
  <si>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</si>
  <si>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</si>
  <si>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</si>
  <si>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</si>
  <si>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</si>
  <si>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</si>
  <si>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</si>
  <si>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</si>
  <si>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</si>
  <si>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</si>
  <si>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</si>
  <si>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</si>
  <si>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</si>
  <si>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</si>
  <si>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</si>
  <si>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</si>
  <si>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</si>
  <si>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</si>
  <si>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</si>
  <si>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</si>
  <si>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</si>
  <si>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</si>
  <si>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</si>
  <si>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</si>
  <si>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</si>
  <si>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</si>
  <si>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</si>
  <si>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</si>
  <si>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</si>
  <si>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</si>
  <si>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</si>
  <si>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</si>
  <si>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</si>
  <si>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</si>
  <si>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</si>
  <si>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</si>
  <si>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</si>
  <si>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</si>
  <si>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</si>
  <si>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</si>
  <si>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</si>
  <si>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</si>
  <si>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</si>
  <si>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</si>
  <si>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</si>
  <si>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</si>
  <si>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</si>
  <si>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</si>
  <si>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</si>
  <si>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</si>
  <si>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</si>
  <si>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</si>
  <si>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</si>
  <si>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</si>
  <si>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</si>
  <si>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</si>
  <si>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</si>
  <si>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</si>
  <si>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</si>
  <si>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</si>
  <si>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</si>
  <si>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</si>
  <si>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</si>
  <si>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</si>
  <si>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</si>
  <si>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</si>
  <si>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</si>
  <si>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</si>
  <si>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</si>
  <si>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</si>
  <si>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</si>
  <si>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</si>
  <si>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</si>
  <si>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</si>
  <si>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</si>
  <si>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</si>
  <si>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</si>
  <si>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</si>
  <si>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</si>
  <si>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</si>
  <si>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</si>
  <si>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</si>
  <si>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</si>
  <si>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</si>
  <si>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</si>
  <si>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</si>
  <si>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</si>
  <si>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</si>
  <si>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</si>
  <si>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</si>
  <si>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</si>
  <si>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</si>
  <si>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</si>
  <si>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</si>
  <si>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</si>
  <si>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</si>
  <si>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</si>
  <si>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</si>
  <si>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</si>
  <si>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</si>
  <si>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</si>
  <si>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</si>
  <si>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</si>
  <si>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</si>
  <si>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</si>
  <si>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</si>
  <si>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</si>
  <si>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</si>
  <si>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</si>
  <si>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</si>
  <si>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</si>
  <si>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</si>
  <si>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</si>
  <si>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</si>
  <si>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</si>
  <si>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</si>
  <si>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</si>
  <si>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</si>
  <si>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</si>
  <si>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</si>
  <si>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</si>
  <si>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</si>
  <si>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</si>
  <si>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</si>
  <si>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</si>
  <si>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</si>
  <si>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</si>
  <si>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</si>
  <si>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</si>
  <si>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</si>
  <si>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</si>
  <si>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</si>
  <si>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</si>
  <si>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</si>
  <si>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</si>
  <si>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</si>
  <si>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</si>
  <si>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</si>
  <si>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</si>
  <si>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</si>
  <si>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</si>
  <si>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</si>
  <si>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</si>
  <si>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</si>
  <si>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</si>
  <si>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</si>
  <si>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</si>
  <si>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</si>
  <si>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</si>
  <si>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</si>
  <si>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</si>
  <si>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</si>
  <si>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</si>
  <si>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</si>
  <si>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</si>
  <si>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</si>
  <si>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</si>
  <si>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</si>
  <si>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</si>
  <si>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</si>
  <si>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</si>
  <si>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</si>
  <si>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</si>
  <si>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</si>
  <si>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</si>
  <si>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</si>
  <si>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</si>
  <si>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</si>
  <si>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</si>
  <si>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</si>
  <si>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</si>
  <si>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</si>
  <si>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</si>
  <si>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</si>
  <si>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</si>
  <si>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</si>
  <si>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</si>
  <si>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</si>
  <si>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</si>
  <si>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</si>
  <si>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</si>
  <si>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</si>
  <si>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</si>
  <si>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</si>
  <si>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</si>
  <si>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</si>
  <si>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</si>
  <si>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</si>
  <si>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</si>
  <si>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</si>
  <si>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</si>
  <si>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</si>
  <si>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</si>
  <si>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</si>
  <si>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</si>
  <si>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</si>
  <si>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</si>
  <si>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</si>
  <si>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</si>
  <si>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</si>
  <si>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</si>
  <si>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</si>
  <si>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</si>
  <si>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</si>
  <si>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</si>
  <si>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</si>
  <si>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</si>
  <si>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</si>
  <si>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</si>
  <si>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</si>
  <si>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</si>
  <si>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</si>
  <si>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</si>
  <si>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</si>
  <si>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</si>
  <si>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</si>
  <si>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</si>
  <si>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</si>
  <si>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</si>
  <si>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</si>
  <si>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</si>
  <si>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</si>
  <si>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</si>
  <si>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</si>
  <si>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</si>
  <si>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</si>
  <si>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</si>
  <si>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</si>
  <si>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</si>
  <si>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</si>
  <si>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</si>
  <si>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</si>
  <si>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</si>
  <si>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</si>
  <si>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</si>
  <si>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</si>
  <si>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</si>
  <si>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</si>
  <si>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</si>
  <si>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</si>
  <si>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</si>
  <si>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</si>
  <si>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</si>
  <si>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</si>
  <si>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</si>
  <si>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</si>
  <si>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</si>
  <si>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</si>
  <si>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</si>
  <si>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</si>
  <si>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</si>
  <si>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</si>
  <si>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</si>
  <si>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</si>
  <si>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</si>
  <si>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</si>
  <si>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</si>
  <si>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</si>
  <si>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</si>
  <si>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</si>
  <si>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</si>
  <si>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</si>
  <si>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</si>
  <si>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</si>
  <si>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</si>
  <si>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</si>
  <si>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</si>
  <si>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</si>
  <si>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</si>
  <si>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</si>
  <si>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</si>
  <si>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</si>
  <si>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</si>
  <si>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</si>
  <si>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</si>
  <si>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</si>
  <si>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</si>
  <si>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</si>
  <si>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</si>
  <si>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</si>
  <si>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</si>
  <si>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</si>
  <si>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</si>
  <si>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</si>
  <si>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</si>
  <si>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</si>
  <si>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</si>
  <si>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</si>
  <si>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</si>
  <si>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</si>
  <si>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</si>
  <si>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</si>
  <si>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</si>
  <si>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</si>
  <si>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</si>
  <si>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</si>
  <si>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</si>
  <si>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</si>
  <si>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</si>
  <si>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</si>
  <si>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</si>
  <si>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</si>
  <si>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</si>
  <si>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</si>
  <si>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</si>
  <si>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</si>
  <si>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</si>
  <si>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</si>
  <si>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</si>
  <si>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</si>
  <si>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</si>
  <si>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</si>
  <si>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</si>
  <si>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</si>
  <si>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</si>
  <si>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</si>
  <si>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</si>
  <si>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</si>
  <si>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</si>
  <si>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</si>
  <si>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</si>
  <si>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</si>
  <si>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</si>
  <si>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</si>
  <si>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</si>
  <si>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</si>
  <si>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</si>
  <si>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</si>
  <si>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</si>
  <si>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</si>
  <si>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</si>
  <si>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</si>
  <si>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</si>
  <si>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</si>
  <si>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</si>
  <si>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</si>
  <si>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</si>
  <si>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</si>
  <si>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</si>
  <si>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</si>
  <si>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</si>
  <si>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</si>
  <si>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</si>
  <si>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</si>
  <si>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</si>
  <si>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</si>
  <si>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</si>
  <si>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</si>
  <si>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</si>
  <si>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</si>
  <si>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</si>
  <si>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</si>
  <si>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</si>
  <si>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</si>
  <si>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</si>
  <si>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</si>
  <si>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</si>
  <si>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</si>
  <si>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</si>
  <si>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</si>
  <si>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</si>
  <si>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</si>
  <si>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</si>
  <si>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</si>
  <si>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</si>
  <si>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</si>
  <si>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</si>
  <si>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</si>
  <si>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</si>
  <si>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</si>
  <si>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</si>
  <si>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</si>
  <si>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</si>
  <si>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</si>
  <si>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</si>
  <si>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</si>
  <si>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</si>
  <si>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</si>
  <si>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</si>
  <si>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</si>
  <si>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</si>
  <si>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</si>
  <si>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</si>
  <si>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</si>
  <si>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</si>
  <si>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</si>
  <si>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</si>
  <si>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</si>
  <si>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</si>
  <si>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</si>
  <si>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</si>
  <si>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</si>
  <si>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</si>
  <si>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</si>
  <si>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</si>
  <si>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</si>
  <si>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</si>
  <si>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</si>
  <si>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</si>
  <si>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</si>
  <si>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</si>
  <si>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</si>
  <si>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</si>
  <si>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</si>
  <si>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</si>
  <si>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</si>
  <si>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</si>
  <si>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</si>
  <si>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</si>
  <si>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</si>
  <si>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</si>
  <si>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</si>
  <si>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</si>
  <si>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</si>
  <si>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</si>
  <si>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</si>
  <si>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</si>
  <si>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</si>
  <si>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</si>
  <si>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</si>
  <si>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</si>
  <si>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</si>
  <si>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</si>
  <si>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</si>
  <si>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</si>
  <si>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</si>
  <si>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</si>
  <si>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</si>
  <si>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</si>
  <si>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</si>
  <si>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</si>
  <si>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</si>
  <si>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</si>
  <si>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</si>
  <si>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</si>
  <si>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</si>
  <si>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</si>
  <si>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</si>
  <si>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</si>
  <si>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</si>
  <si>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</si>
  <si>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</si>
  <si>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</si>
  <si>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</si>
  <si>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</si>
  <si>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</si>
  <si>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</si>
  <si>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</si>
  <si>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</si>
  <si>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</si>
  <si>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</si>
  <si>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</si>
  <si>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</si>
  <si>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</si>
  <si>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</si>
  <si>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</si>
  <si>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</si>
  <si>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</si>
  <si>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</si>
  <si>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</si>
  <si>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</si>
  <si>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</si>
  <si>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</si>
  <si>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</si>
  <si>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</si>
  <si>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</si>
  <si>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</si>
  <si>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</si>
  <si>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</si>
  <si>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</si>
  <si>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</si>
  <si>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</si>
  <si>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</si>
  <si>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</si>
  <si>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</si>
  <si>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</si>
  <si>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</si>
  <si>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</si>
  <si>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</si>
  <si>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</si>
  <si>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</si>
  <si>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</si>
  <si>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</si>
  <si>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</si>
  <si>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</si>
  <si>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</si>
  <si>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</si>
  <si>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</si>
  <si>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</si>
  <si>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</si>
  <si>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</si>
  <si>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</si>
  <si>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</si>
  <si>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</si>
  <si>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</si>
  <si>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</si>
  <si>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</si>
  <si>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</si>
  <si>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</si>
  <si>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</si>
  <si>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</si>
  <si>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</si>
  <si>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</si>
  <si>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</si>
  <si>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</si>
  <si>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</si>
  <si>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</si>
  <si>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</si>
  <si>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</si>
  <si>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</si>
  <si>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</si>
  <si>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</si>
  <si>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</si>
  <si>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</si>
  <si>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</si>
  <si>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</si>
  <si>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</si>
  <si>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</si>
  <si>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</si>
  <si>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</si>
  <si>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</si>
  <si>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</si>
  <si>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</si>
  <si>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</si>
  <si>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</si>
  <si>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</si>
  <si>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</si>
  <si>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</si>
  <si>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</si>
  <si>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</si>
  <si>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</si>
  <si>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</si>
  <si>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</si>
  <si>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</si>
  <si>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</si>
  <si>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</si>
  <si>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</si>
  <si>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</si>
  <si>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</si>
  <si>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</si>
  <si>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</si>
  <si>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</si>
  <si>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</si>
  <si>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</si>
  <si>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</si>
  <si>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</si>
  <si>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</si>
  <si>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</si>
  <si>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</si>
  <si>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</si>
  <si>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</si>
  <si>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</si>
  <si>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</si>
  <si>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</si>
  <si>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</si>
  <si>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</si>
  <si>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</si>
  <si>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</si>
  <si>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</si>
  <si>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</si>
  <si>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</si>
  <si>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</si>
  <si>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</si>
  <si>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</si>
  <si>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</si>
  <si>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</si>
  <si>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</si>
  <si>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</si>
  <si>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</si>
  <si>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</si>
  <si>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</si>
  <si>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</si>
  <si>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</si>
  <si>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</si>
  <si>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</si>
  <si>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</si>
  <si>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</si>
  <si>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</si>
  <si>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</si>
  <si>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</si>
  <si>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</si>
  <si>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</si>
  <si>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</si>
  <si>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</si>
  <si>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</si>
  <si>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</si>
  <si>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</si>
  <si>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</si>
  <si>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</si>
  <si>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</si>
  <si>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</si>
  <si>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</si>
  <si>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</si>
  <si>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</si>
  <si>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</si>
  <si>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</si>
  <si>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</si>
  <si>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</si>
  <si>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</si>
  <si>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</si>
  <si>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</si>
  <si>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</si>
  <si>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</si>
  <si>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</si>
  <si>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</si>
  <si>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</si>
  <si>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</si>
  <si>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</si>
  <si>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</si>
  <si>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</si>
  <si>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</si>
  <si>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</si>
  <si>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</si>
  <si>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</si>
  <si>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</si>
  <si>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</si>
  <si>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</si>
  <si>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</si>
  <si>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</si>
  <si>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</si>
  <si>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</si>
  <si>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</si>
  <si>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</si>
  <si>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</si>
  <si>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</si>
  <si>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</si>
  <si>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</si>
  <si>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</si>
  <si>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</si>
  <si>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</si>
  <si>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</si>
  <si>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</si>
  <si>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</si>
  <si>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</si>
  <si>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</si>
  <si>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</si>
  <si>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</si>
  <si>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</si>
  <si>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</si>
  <si>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</si>
  <si>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</si>
  <si>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</si>
  <si>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</si>
  <si>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</si>
  <si>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</si>
  <si>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</si>
  <si>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</si>
  <si>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</si>
  <si>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</si>
  <si>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</si>
  <si>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</si>
  <si>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</si>
  <si>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</si>
  <si>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</si>
  <si>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</si>
  <si>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</si>
  <si>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</si>
  <si>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</si>
  <si>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</si>
  <si>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</si>
  <si>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</si>
  <si>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</si>
  <si>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</si>
  <si>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</si>
  <si>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</si>
  <si>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</si>
  <si>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</si>
  <si>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</si>
  <si>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</si>
  <si>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</si>
  <si>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</si>
  <si>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</si>
  <si>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</si>
  <si>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</si>
  <si>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</si>
  <si>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</si>
  <si>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</si>
  <si>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</si>
  <si>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</si>
  <si>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</si>
  <si>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</si>
  <si>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</si>
  <si>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</si>
  <si>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</si>
  <si>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</si>
  <si>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</si>
  <si>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</si>
  <si>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</si>
  <si>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</si>
  <si>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</si>
  <si>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</si>
  <si>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</si>
  <si>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</si>
  <si>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</si>
  <si>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</si>
  <si>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</si>
  <si>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</si>
  <si>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</si>
  <si>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</si>
  <si>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</si>
  <si>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</si>
  <si>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</si>
  <si>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</si>
  <si>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</si>
  <si>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</si>
  <si>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</si>
  <si>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</si>
  <si>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</si>
  <si>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</si>
  <si>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</si>
  <si>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</si>
  <si>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</si>
  <si>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</si>
  <si>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</si>
  <si>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</si>
  <si>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</si>
  <si>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</si>
  <si>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</si>
  <si>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</si>
  <si>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</si>
  <si>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</si>
  <si>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</si>
  <si>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</si>
  <si>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</si>
  <si>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</si>
  <si>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</si>
  <si>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</si>
  <si>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</si>
  <si>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</si>
  <si>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</si>
  <si>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</si>
  <si>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</si>
  <si>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</si>
  <si>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</si>
  <si>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</si>
  <si>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</si>
  <si>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</si>
  <si>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</si>
  <si>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</si>
  <si>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</si>
  <si>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</si>
  <si>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</si>
  <si>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</si>
  <si>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</si>
  <si>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</si>
  <si>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</si>
  <si>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</si>
  <si>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</si>
  <si>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</si>
  <si>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</si>
  <si>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</si>
  <si>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</si>
  <si>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</si>
  <si>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</si>
  <si>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</si>
  <si>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</si>
  <si>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</si>
  <si>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</si>
  <si>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</si>
  <si>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</si>
  <si>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</si>
  <si>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</si>
  <si>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</si>
  <si>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</si>
  <si>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</si>
  <si>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</si>
  <si>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</si>
  <si>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</si>
  <si>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</si>
  <si>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</si>
  <si>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</si>
  <si>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</si>
  <si>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</si>
  <si>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</si>
  <si>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</si>
  <si>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</si>
  <si>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</si>
  <si>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</si>
  <si>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</si>
  <si>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</si>
  <si>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</si>
  <si>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</si>
  <si>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</si>
  <si>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</si>
  <si>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</si>
  <si>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</si>
  <si>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</si>
  <si>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</si>
  <si>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</si>
  <si>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</si>
  <si>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</si>
  <si>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</si>
  <si>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</si>
  <si>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</si>
  <si>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</si>
  <si>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</si>
  <si>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</si>
  <si>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</si>
  <si>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</si>
  <si>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</si>
  <si>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</si>
  <si>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</si>
  <si>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</si>
  <si>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</si>
  <si>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</si>
  <si>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</si>
  <si>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</si>
  <si>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</si>
  <si>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</si>
  <si>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</si>
  <si>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</si>
  <si>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</si>
  <si>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</si>
  <si>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</si>
  <si>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</si>
  <si>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</si>
  <si>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</si>
  <si>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</si>
  <si>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</si>
  <si>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</si>
  <si>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</si>
  <si>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</si>
  <si>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</si>
  <si>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</si>
  <si>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</si>
  <si>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</si>
  <si>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</si>
  <si>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</si>
  <si>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</si>
  <si>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</si>
  <si>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</si>
  <si>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</si>
  <si>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</si>
  <si>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</si>
  <si>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</si>
  <si>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</si>
  <si>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</si>
  <si>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</si>
  <si>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</si>
  <si>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</si>
  <si>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</si>
  <si>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</si>
  <si>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</si>
  <si>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</si>
  <si>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</si>
  <si>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</si>
  <si>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</si>
  <si>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</si>
  <si>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</si>
  <si>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</si>
  <si>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</si>
  <si>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</si>
  <si>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</si>
  <si>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</si>
  <si>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</si>
  <si>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</si>
  <si>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</si>
  <si>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</si>
  <si>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</si>
  <si>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</si>
  <si>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</si>
  <si>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</si>
  <si>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</si>
  <si>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</si>
  <si>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</si>
  <si>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</si>
  <si>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</si>
  <si>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</si>
  <si>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</si>
  <si>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</si>
  <si>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</si>
  <si>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</si>
  <si>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</si>
  <si>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</si>
  <si>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</si>
  <si>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</si>
  <si>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</si>
  <si>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</si>
  <si>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</si>
  <si>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</si>
  <si>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</si>
  <si>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</si>
  <si>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</si>
  <si>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</si>
  <si>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</si>
  <si>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</si>
  <si>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</si>
  <si>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</si>
  <si>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</si>
  <si>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</si>
  <si>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</si>
  <si>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</si>
  <si>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</si>
  <si>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</si>
  <si>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</si>
  <si>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</si>
  <si>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</si>
  <si>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</si>
  <si>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</si>
  <si>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</si>
  <si>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</si>
  <si>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</si>
  <si>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</si>
  <si>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</si>
  <si>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</si>
  <si>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</si>
  <si>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</si>
  <si>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</si>
  <si>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</si>
  <si>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</si>
  <si>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</si>
  <si>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</si>
  <si>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</si>
  <si>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</si>
  <si>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</si>
  <si>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</si>
  <si>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</si>
  <si>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</si>
  <si>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</si>
  <si>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</si>
  <si>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</si>
  <si>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</si>
  <si>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</si>
  <si>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</si>
  <si>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</si>
  <si>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</si>
  <si>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</si>
  <si>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</si>
  <si>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</si>
  <si>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</si>
  <si>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</si>
  <si>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</si>
  <si>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</si>
  <si>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</si>
  <si>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</si>
  <si>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</si>
  <si>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</si>
  <si>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</si>
  <si>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</si>
  <si>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</si>
  <si>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</si>
  <si>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</si>
  <si>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</si>
  <si>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</si>
  <si>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</si>
  <si>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</si>
  <si>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</si>
  <si>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</si>
  <si>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</si>
  <si>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</si>
  <si>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</si>
  <si>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</si>
  <si>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</si>
  <si>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</si>
  <si>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</si>
  <si>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</si>
  <si>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</si>
  <si>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</si>
  <si>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</si>
  <si>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</si>
  <si>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</si>
  <si>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</si>
  <si>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</si>
  <si>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</si>
  <si>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</si>
  <si>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</si>
  <si>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</si>
  <si>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</si>
  <si>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</si>
  <si>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</si>
  <si>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</si>
  <si>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</si>
  <si>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</si>
  <si>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</si>
  <si>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</si>
  <si>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</si>
  <si>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</si>
  <si>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</si>
  <si>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</si>
  <si>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</si>
  <si>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</si>
  <si>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</si>
  <si>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</si>
  <si>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</si>
  <si>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</si>
  <si>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</si>
  <si>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</si>
  <si>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</si>
  <si>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</si>
  <si>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</si>
  <si>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</si>
  <si>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</si>
  <si>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</si>
  <si>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</si>
  <si>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</si>
  <si>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</si>
  <si>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</si>
  <si>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</si>
  <si>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</si>
  <si>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</si>
  <si>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</si>
  <si>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</si>
  <si>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</si>
  <si>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</si>
  <si>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</si>
  <si>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</si>
  <si>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</si>
  <si>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</si>
  <si>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</si>
  <si>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</si>
  <si>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</si>
  <si>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</si>
  <si>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</si>
  <si>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</si>
  <si>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</si>
  <si>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</si>
  <si>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</si>
  <si>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</si>
  <si>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</si>
  <si>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</si>
  <si>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</si>
  <si>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</si>
  <si>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</si>
  <si>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</si>
  <si>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</si>
  <si>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</si>
  <si>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</si>
  <si>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</si>
  <si>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</si>
  <si>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</si>
  <si>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</si>
  <si>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</si>
  <si>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</si>
  <si>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</si>
  <si>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</si>
  <si>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</si>
  <si>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</si>
  <si>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</si>
  <si>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</si>
  <si>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</si>
  <si>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</si>
  <si>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</si>
  <si>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</si>
  <si>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</si>
  <si>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</si>
  <si>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</si>
  <si>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</si>
  <si>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</si>
  <si>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</si>
  <si>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</si>
  <si>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</si>
  <si>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</si>
  <si>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</si>
  <si>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</si>
  <si>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</si>
  <si>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</si>
  <si>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</si>
  <si>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</si>
  <si>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</si>
  <si>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</si>
  <si>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</si>
  <si>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</si>
  <si>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</si>
  <si>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</si>
  <si>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</si>
  <si>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</si>
  <si>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</si>
  <si>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</si>
  <si>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</si>
  <si>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</si>
  <si>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</si>
  <si>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</si>
  <si>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</si>
  <si>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</si>
  <si>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</si>
  <si>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</si>
  <si>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</si>
  <si>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</si>
  <si>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</si>
  <si>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</si>
  <si>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</si>
  <si>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</si>
  <si>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</si>
  <si>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</si>
  <si>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</si>
  <si>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</si>
  <si>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</si>
  <si>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</si>
  <si>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</si>
  <si>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</si>
  <si>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</si>
  <si>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</si>
  <si>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</si>
  <si>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</si>
  <si>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</si>
  <si>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</si>
  <si>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</si>
  <si>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</si>
  <si>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</si>
  <si>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</si>
  <si>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</si>
  <si>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</si>
  <si>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</si>
  <si>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</si>
  <si>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</si>
  <si>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</si>
  <si>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</si>
  <si>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</si>
  <si>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</si>
  <si>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</si>
  <si>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</si>
  <si>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</si>
  <si>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</si>
  <si>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</si>
  <si>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</si>
  <si>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</si>
  <si>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</si>
  <si>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</si>
  <si>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</si>
  <si>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</si>
  <si>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</si>
  <si>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</si>
  <si>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</si>
  <si>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</si>
  <si>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</si>
  <si>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</si>
  <si>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</si>
  <si>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</si>
  <si>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</si>
  <si>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</si>
  <si>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</si>
  <si>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</si>
  <si>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</si>
  <si>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</si>
  <si>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</si>
  <si>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</si>
  <si>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</si>
  <si>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</si>
  <si>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</si>
  <si>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</si>
  <si>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</si>
  <si>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</si>
  <si>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</si>
  <si>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</si>
  <si>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</si>
  <si>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</si>
  <si>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</si>
  <si>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</si>
  <si>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</si>
  <si>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</si>
  <si>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</si>
  <si>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</si>
  <si>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</si>
  <si>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</si>
  <si>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</si>
  <si>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</si>
  <si>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</si>
  <si>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</si>
  <si>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</si>
  <si>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</si>
  <si>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</si>
  <si>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</si>
  <si>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</si>
  <si>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</si>
  <si>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</si>
  <si>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</si>
  <si>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</si>
  <si>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</si>
  <si>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</si>
  <si>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</si>
  <si>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</si>
  <si>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</si>
  <si>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</si>
  <si>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</si>
  <si>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</si>
  <si>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</si>
  <si>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</si>
  <si>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</si>
  <si>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</si>
  <si>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</si>
  <si>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</si>
  <si>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</si>
  <si>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</si>
  <si>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</si>
  <si>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</si>
  <si>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</si>
  <si>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</si>
  <si>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</si>
  <si>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</si>
  <si>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</si>
  <si>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</si>
  <si>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</si>
  <si>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</si>
  <si>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</si>
  <si>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</si>
  <si>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</si>
  <si>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</si>
  <si>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</si>
  <si>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</si>
  <si>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</si>
  <si>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</si>
  <si>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</si>
  <si>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</si>
  <si>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</si>
  <si>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</si>
  <si>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</si>
  <si>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</si>
  <si>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</si>
  <si>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</si>
  <si>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</si>
  <si>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</si>
  <si>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</si>
  <si>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</si>
  <si>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</si>
  <si>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</si>
  <si>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</si>
  <si>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</si>
  <si>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</si>
  <si>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</si>
  <si>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</si>
  <si>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</si>
  <si>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</si>
  <si>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</si>
  <si>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</si>
  <si>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</si>
  <si>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</si>
  <si>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</si>
  <si>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</si>
  <si>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</si>
  <si>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</si>
  <si>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</si>
  <si>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</si>
  <si>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</si>
  <si>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</si>
  <si>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</si>
  <si>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</si>
  <si>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</si>
  <si>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</si>
  <si>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</si>
  <si>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</si>
  <si>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</si>
  <si>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</si>
  <si>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</si>
  <si>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</si>
  <si>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</si>
  <si>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</si>
  <si>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</si>
  <si>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</si>
  <si>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</si>
  <si>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</si>
  <si>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</si>
  <si>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</si>
  <si>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</si>
  <si>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</si>
  <si>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</si>
  <si>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</si>
  <si>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</si>
  <si>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</si>
  <si>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</si>
  <si>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</si>
  <si>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</si>
  <si>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</si>
  <si>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</si>
  <si>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</si>
  <si>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</si>
  <si>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</si>
  <si>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</si>
  <si>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</si>
  <si>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</si>
  <si>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</si>
  <si>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</si>
  <si>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</si>
  <si>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</si>
  <si>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</si>
  <si>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</si>
  <si>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</si>
  <si>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</si>
  <si>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</si>
  <si>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</si>
  <si>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</si>
  <si>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</si>
  <si>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</si>
  <si>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</si>
  <si>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</si>
  <si>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</si>
  <si>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</si>
  <si>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</si>
  <si>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</si>
  <si>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</si>
  <si>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</si>
  <si>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</si>
  <si>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</si>
  <si>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</si>
  <si>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</si>
  <si>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</si>
  <si>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</si>
  <si>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</si>
  <si>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</si>
  <si>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</si>
  <si>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</si>
  <si>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</si>
  <si>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</si>
  <si>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</si>
  <si>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</si>
  <si>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</si>
  <si>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</si>
  <si>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</si>
  <si>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</si>
  <si>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</si>
  <si>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</si>
  <si>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</si>
  <si>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</si>
  <si>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</si>
  <si>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</si>
  <si>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</si>
  <si>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</si>
  <si>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</si>
  <si>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</si>
  <si>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</si>
  <si>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</si>
  <si>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</si>
  <si>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</si>
  <si>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</si>
  <si>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</si>
  <si>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</si>
  <si>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</si>
  <si>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</si>
  <si>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</si>
  <si>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</si>
  <si>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</si>
  <si>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</si>
  <si>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</si>
  <si>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</si>
  <si>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</si>
  <si>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</si>
  <si>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</si>
  <si>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</si>
  <si>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</si>
  <si>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</si>
  <si>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</si>
  <si>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</si>
  <si>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</si>
  <si>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</si>
  <si>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</si>
  <si>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</si>
  <si>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</si>
  <si>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</si>
  <si>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</si>
  <si>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</si>
  <si>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</si>
  <si>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</si>
  <si>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</si>
  <si>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</si>
  <si>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</si>
  <si>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</si>
  <si>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</si>
  <si>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</si>
  <si>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</si>
  <si>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</si>
  <si>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</si>
  <si>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</si>
  <si>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</si>
  <si>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</si>
  <si>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</si>
  <si>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</si>
  <si>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</si>
  <si>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</si>
  <si>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</si>
  <si>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</si>
  <si>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</si>
  <si>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</si>
  <si>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</si>
  <si>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</si>
  <si>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</si>
  <si>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</si>
  <si>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</si>
  <si>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</si>
  <si>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</si>
  <si>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</si>
  <si>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</si>
  <si>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</si>
  <si>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</si>
  <si>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</si>
  <si>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</si>
  <si>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</si>
  <si>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</si>
  <si>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</si>
  <si>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</si>
  <si>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</si>
  <si>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</si>
  <si>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</si>
  <si>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</si>
  <si>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</si>
  <si>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</si>
  <si>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</si>
  <si>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</si>
  <si>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</si>
  <si>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</si>
  <si>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</si>
  <si>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</si>
  <si>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</si>
  <si>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</si>
  <si>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</si>
  <si>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</si>
  <si>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</si>
  <si>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</si>
  <si>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</si>
  <si>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</si>
  <si>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</si>
  <si>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</si>
  <si>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</si>
  <si>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</si>
  <si>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</si>
  <si>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</si>
  <si>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</si>
  <si>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</si>
  <si>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</si>
  <si>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</si>
  <si>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</si>
  <si>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</si>
  <si>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</si>
  <si>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</si>
  <si>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</si>
  <si>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</si>
  <si>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</si>
  <si>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</si>
  <si>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</si>
  <si>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</si>
  <si>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</si>
  <si>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</si>
  <si>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</si>
  <si>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</si>
  <si>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</si>
  <si>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</si>
  <si>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</si>
  <si>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</si>
  <si>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</si>
  <si>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</si>
  <si>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</si>
  <si>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</si>
  <si>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</si>
  <si>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</si>
  <si>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</si>
  <si>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</si>
  <si>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</si>
  <si>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</si>
  <si>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</si>
  <si>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</si>
  <si>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</si>
  <si>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</si>
  <si>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</si>
  <si>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</si>
  <si>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</si>
  <si>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</si>
  <si>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</si>
  <si>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</si>
  <si>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</si>
  <si>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</si>
  <si>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</si>
  <si>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</si>
  <si>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</si>
  <si>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</si>
  <si>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</si>
  <si>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</si>
  <si>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</si>
  <si>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</si>
  <si>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</si>
  <si>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</si>
  <si>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</si>
  <si>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</si>
  <si>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</si>
  <si>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</si>
  <si>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</si>
  <si>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</si>
  <si>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</si>
  <si>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</si>
  <si>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</si>
  <si>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</si>
  <si>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</si>
  <si>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</si>
  <si>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</si>
  <si>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</si>
  <si>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</si>
  <si>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</si>
  <si>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</si>
  <si>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</si>
  <si>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</si>
  <si>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</si>
  <si>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</si>
  <si>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</si>
  <si>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</si>
  <si>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</si>
  <si>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</si>
  <si>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</si>
  <si>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</si>
  <si>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</si>
  <si>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</si>
  <si>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</si>
  <si>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</si>
  <si>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</si>
  <si>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</si>
  <si>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</si>
  <si>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</si>
  <si>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</si>
  <si>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</si>
  <si>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</si>
  <si>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</si>
  <si>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</si>
  <si>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</si>
  <si>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</si>
  <si>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</si>
  <si>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</si>
  <si>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</si>
  <si>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</si>
  <si>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</si>
  <si>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</si>
  <si>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</si>
  <si>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</si>
  <si>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</si>
  <si>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</si>
  <si>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</si>
  <si>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</si>
  <si>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</si>
  <si>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</si>
  <si>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</si>
  <si>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</si>
  <si>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</si>
  <si>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</si>
  <si>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</si>
  <si>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</si>
  <si>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</si>
  <si>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</si>
  <si>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</si>
  <si>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</si>
  <si>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</si>
  <si>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</si>
  <si>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</si>
  <si>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</si>
  <si>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</si>
  <si>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</si>
  <si>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</si>
  <si>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</si>
  <si>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</si>
  <si>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</si>
  <si>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</si>
  <si>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</si>
  <si>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</si>
  <si>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</si>
  <si>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</si>
  <si>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</si>
  <si>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</si>
  <si>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</si>
  <si>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</si>
  <si>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</si>
  <si>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</si>
  <si>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</si>
  <si>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</si>
  <si>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</si>
  <si>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</si>
  <si>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</si>
  <si>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</si>
  <si>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</si>
  <si>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</si>
  <si>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</si>
  <si>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</si>
  <si>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</si>
  <si>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</si>
  <si>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</si>
  <si>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</si>
  <si>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</si>
  <si>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</si>
  <si>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</si>
  <si>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</si>
  <si>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</si>
  <si>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</si>
  <si>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</si>
  <si>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</si>
  <si>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</si>
  <si>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</si>
  <si>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</si>
  <si>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</si>
  <si>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</si>
  <si>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</si>
  <si>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</si>
  <si>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</si>
  <si>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</si>
  <si>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</si>
  <si>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</si>
  <si>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</si>
  <si>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</si>
  <si>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</si>
  <si>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</si>
  <si>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</si>
  <si>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</si>
  <si>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</si>
  <si>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</si>
  <si>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</si>
  <si>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</si>
  <si>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</si>
  <si>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</si>
  <si>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</si>
  <si>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</si>
  <si>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</si>
  <si>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</si>
  <si>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</si>
  <si>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</si>
  <si>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</si>
  <si>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</si>
  <si>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</si>
  <si>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</si>
  <si>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</si>
  <si>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</si>
  <si>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</si>
  <si>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</si>
  <si>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</si>
  <si>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</si>
  <si>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</si>
  <si>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</si>
  <si>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</si>
  <si>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</si>
  <si>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</si>
  <si>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</si>
  <si>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</si>
  <si>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</si>
  <si>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</si>
  <si>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</si>
  <si>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</si>
  <si>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</si>
  <si>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</si>
  <si>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</si>
  <si>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</si>
  <si>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</si>
  <si>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</si>
  <si>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</si>
  <si>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</si>
  <si>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</si>
  <si>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</si>
  <si>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</si>
  <si>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</si>
  <si>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</si>
  <si>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</si>
  <si>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</si>
  <si>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</si>
  <si>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</si>
  <si>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</si>
  <si>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</si>
  <si>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</si>
  <si>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</si>
  <si>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</si>
  <si>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</si>
  <si>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</si>
  <si>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</si>
  <si>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</si>
  <si>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</si>
  <si>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</si>
  <si>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</si>
  <si>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</si>
  <si>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</si>
  <si>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</si>
  <si>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</si>
  <si>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</si>
  <si>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</si>
  <si>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</si>
  <si>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</si>
  <si>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</si>
  <si>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</si>
  <si>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</si>
  <si>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</si>
  <si>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</si>
  <si>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</si>
  <si>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</si>
  <si>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</si>
  <si>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</si>
  <si>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</si>
  <si>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</si>
  <si>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</si>
  <si>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</si>
  <si>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</si>
  <si>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</si>
  <si>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</si>
  <si>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</si>
  <si>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</si>
  <si>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</si>
  <si>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</si>
  <si>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</si>
  <si>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</si>
  <si>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</si>
  <si>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</si>
  <si>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</si>
  <si>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</si>
  <si>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</si>
  <si>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</si>
  <si>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</si>
  <si>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</si>
  <si>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</si>
  <si>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</si>
  <si>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</si>
  <si>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</si>
  <si>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</si>
  <si>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</si>
  <si>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</si>
  <si>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</si>
  <si>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</si>
  <si>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</si>
  <si>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</si>
  <si>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</si>
  <si>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</si>
  <si>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</si>
  <si>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</si>
  <si>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</si>
  <si>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</si>
  <si>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</si>
  <si>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</si>
  <si>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</si>
  <si>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</si>
  <si>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</si>
  <si>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</si>
  <si>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</si>
  <si>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</si>
  <si>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</si>
  <si>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</si>
  <si>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</si>
  <si>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</si>
  <si>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</si>
  <si>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</si>
  <si>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</si>
  <si>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</si>
  <si>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</si>
  <si>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</si>
  <si>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</si>
  <si>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</si>
  <si>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</si>
  <si>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</si>
  <si>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</si>
  <si>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</si>
  <si>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</si>
  <si>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</si>
  <si>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</si>
  <si>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</si>
  <si>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</si>
  <si>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</si>
  <si>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</si>
  <si>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</si>
  <si>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</si>
  <si>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</si>
  <si>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</si>
  <si>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</si>
  <si>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</si>
  <si>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</si>
  <si>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</si>
  <si>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</si>
  <si>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</si>
  <si>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</si>
  <si>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</si>
  <si>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</si>
  <si>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</si>
  <si>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</si>
  <si>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</si>
  <si>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</si>
  <si>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</si>
  <si>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</si>
  <si>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</si>
  <si>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</si>
  <si>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</si>
  <si>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</si>
  <si>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</si>
  <si>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</si>
  <si>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</si>
  <si>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</si>
  <si>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</si>
  <si>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</si>
  <si>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</si>
  <si>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</si>
  <si>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</si>
  <si>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</si>
  <si>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</si>
  <si>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</si>
  <si>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</si>
  <si>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</si>
  <si>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</si>
  <si>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</si>
  <si>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</si>
  <si>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</si>
  <si>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</si>
  <si>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</si>
  <si>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</si>
  <si>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</si>
  <si>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</si>
  <si>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</si>
  <si>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</si>
  <si>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</si>
  <si>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</si>
  <si>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</si>
  <si>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</si>
  <si>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</si>
  <si>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</si>
  <si>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</si>
  <si>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</si>
  <si>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</si>
  <si>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</si>
  <si>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</si>
  <si>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</si>
  <si>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</si>
  <si>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</si>
  <si>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</si>
  <si>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</si>
  <si>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</si>
  <si>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</si>
  <si>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</si>
  <si>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</si>
  <si>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</si>
  <si>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</si>
  <si>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</si>
  <si>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</si>
  <si>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</si>
  <si>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</si>
  <si>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</si>
  <si>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</si>
  <si>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</si>
  <si>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</si>
  <si>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</si>
  <si>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</si>
  <si>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</si>
  <si>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</si>
  <si>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</si>
  <si>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</si>
  <si>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</si>
  <si>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</si>
  <si>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</si>
  <si>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</si>
  <si>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</si>
  <si>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</si>
  <si>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</si>
  <si>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</si>
  <si>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</si>
  <si>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</si>
  <si>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</si>
  <si>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</si>
  <si>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</si>
  <si>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</si>
  <si>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</si>
  <si>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</si>
  <si>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</si>
  <si>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</si>
  <si>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</si>
  <si>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</si>
  <si>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</si>
  <si>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</si>
  <si>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</si>
  <si>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</si>
  <si>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</si>
  <si>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</si>
  <si>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</si>
  <si>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</si>
  <si>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</si>
  <si>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</si>
  <si>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</si>
  <si>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</si>
  <si>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</si>
  <si>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</si>
  <si>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</si>
  <si>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</si>
  <si>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</si>
  <si>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</si>
  <si>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</si>
  <si>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</si>
  <si>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</si>
  <si>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</si>
  <si>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</si>
  <si>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</si>
  <si>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</si>
  <si>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</si>
  <si>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</si>
  <si>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</si>
  <si>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</si>
  <si>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</si>
  <si>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</si>
  <si>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</si>
  <si>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</si>
  <si>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</si>
  <si>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</si>
  <si>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</si>
  <si>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</si>
  <si>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</si>
  <si>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</si>
  <si>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</si>
  <si>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</si>
  <si>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</si>
  <si>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</si>
  <si>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</si>
  <si>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</si>
  <si>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</si>
  <si>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</si>
  <si>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</si>
  <si>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</si>
  <si>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</si>
  <si>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</si>
  <si>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</si>
  <si>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</si>
  <si>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</si>
  <si>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</si>
  <si>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</si>
  <si>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</si>
  <si>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</si>
  <si>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</si>
  <si>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</si>
  <si>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</si>
  <si>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</si>
  <si>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</si>
  <si>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</si>
  <si>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</si>
  <si>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</si>
  <si>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</si>
  <si>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</si>
  <si>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</si>
  <si>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</si>
  <si>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</si>
  <si>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</si>
  <si>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</si>
  <si>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</si>
  <si>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</si>
  <si>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</si>
  <si>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</si>
  <si>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</si>
  <si>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</si>
  <si>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</si>
  <si>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</si>
  <si>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</si>
  <si>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</si>
  <si>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</si>
  <si>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</si>
  <si>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</si>
  <si>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</si>
  <si>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</si>
  <si>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</si>
  <si>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</si>
  <si>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</si>
  <si>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</si>
  <si>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</si>
  <si>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</si>
  <si>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</si>
  <si>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</si>
  <si>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</si>
  <si>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</si>
  <si>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</si>
  <si>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</si>
  <si>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</si>
  <si>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</si>
  <si>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</si>
  <si>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</si>
  <si>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</si>
  <si>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</si>
  <si>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</si>
  <si>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</si>
  <si>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</si>
  <si>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</si>
  <si>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</si>
  <si>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</si>
  <si>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</si>
  <si>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</si>
  <si>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</si>
  <si>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</si>
  <si>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</si>
  <si>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</si>
  <si>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</si>
  <si>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</si>
  <si>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</si>
  <si>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</si>
  <si>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</si>
  <si>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</si>
  <si>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</si>
  <si>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</si>
  <si>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</si>
  <si>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</si>
  <si>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</si>
  <si>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</si>
  <si>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</si>
  <si>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</si>
  <si>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</si>
  <si>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</si>
  <si>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</si>
  <si>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</si>
  <si>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</si>
  <si>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</si>
  <si>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</si>
  <si>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</si>
  <si>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</si>
  <si>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</si>
  <si>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</si>
  <si>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</si>
  <si>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</si>
  <si>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</si>
  <si>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</si>
  <si>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</si>
  <si>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</si>
  <si>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</si>
  <si>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</si>
  <si>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</si>
  <si>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</si>
  <si>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</si>
  <si>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</si>
  <si>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</si>
  <si>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</si>
  <si>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</si>
  <si>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</si>
  <si>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</si>
  <si>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</si>
  <si>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</si>
  <si>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</si>
  <si>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</si>
  <si>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</si>
  <si>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</si>
  <si>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</si>
  <si>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</si>
  <si>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</si>
  <si>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</si>
  <si>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</si>
  <si>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</si>
  <si>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</si>
  <si>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</si>
  <si>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</si>
  <si>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</si>
  <si>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</si>
  <si>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</si>
  <si>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</si>
  <si>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</si>
  <si>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</si>
  <si>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</si>
  <si>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</si>
  <si>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</si>
  <si>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</si>
  <si>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</si>
  <si>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</si>
  <si>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</si>
  <si>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</si>
  <si>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</si>
  <si>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</si>
  <si>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</si>
  <si>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</si>
  <si>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</si>
  <si>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</si>
  <si>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</si>
  <si>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</si>
  <si>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</si>
  <si>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</si>
  <si>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</si>
  <si>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</si>
  <si>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</si>
  <si>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</si>
  <si>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</si>
  <si>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</si>
  <si>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</si>
  <si>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</si>
  <si>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</si>
  <si>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</si>
  <si>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</si>
  <si>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</si>
  <si>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</si>
  <si>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</si>
  <si>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</si>
  <si>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</si>
  <si>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</si>
  <si>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</si>
  <si>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</si>
  <si>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</si>
  <si>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</si>
  <si>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</si>
  <si>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</si>
  <si>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</si>
  <si>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</si>
  <si>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</si>
  <si>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</si>
  <si>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</si>
  <si>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</si>
  <si>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</si>
  <si>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</si>
  <si>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</si>
  <si>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</si>
  <si>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</si>
  <si>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</si>
  <si>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</si>
  <si>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</si>
  <si>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</si>
  <si>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</si>
  <si>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</si>
  <si>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</si>
  <si>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</si>
  <si>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</si>
  <si>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</si>
  <si>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</si>
  <si>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</si>
  <si>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</si>
  <si>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</si>
  <si>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</si>
  <si>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</si>
  <si>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</si>
  <si>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</si>
  <si>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</si>
  <si>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</si>
  <si>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</si>
  <si>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</si>
  <si>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</si>
  <si>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</si>
  <si>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</si>
  <si>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</si>
  <si>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</si>
  <si>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</si>
  <si>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</si>
  <si>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</si>
  <si>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</si>
  <si>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</si>
  <si>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</si>
  <si>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</si>
  <si>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</si>
  <si>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</si>
  <si>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</si>
  <si>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</si>
  <si>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</si>
  <si>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</si>
  <si>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</si>
  <si>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</si>
  <si>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</si>
  <si>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</si>
  <si>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</si>
  <si>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</si>
  <si>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</si>
  <si>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</si>
  <si>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</si>
  <si>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</si>
  <si>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</si>
  <si>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</si>
  <si>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</si>
  <si>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</si>
  <si>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</si>
  <si>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</si>
  <si>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</si>
  <si>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</si>
  <si>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</si>
  <si>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</si>
  <si>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</si>
  <si>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</si>
  <si>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</si>
  <si>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</si>
  <si>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</si>
  <si>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</si>
  <si>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</si>
  <si>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</si>
  <si>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</si>
  <si>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</si>
  <si>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</si>
  <si>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</si>
  <si>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</si>
  <si>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</si>
  <si>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</si>
  <si>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</si>
  <si>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</si>
  <si>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</si>
  <si>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</si>
  <si>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</si>
  <si>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</si>
  <si>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</si>
  <si>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</si>
  <si>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</si>
  <si>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</si>
  <si>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</si>
  <si>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</si>
  <si>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</si>
  <si>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</si>
  <si>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</si>
  <si>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</si>
  <si>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</si>
  <si>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</si>
  <si>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</si>
  <si>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</si>
  <si>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</si>
  <si>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</si>
  <si>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</si>
  <si>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</si>
  <si>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</si>
  <si>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</si>
  <si>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</si>
  <si>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</si>
  <si>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</si>
  <si>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</si>
  <si>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</si>
  <si>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</si>
  <si>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</si>
  <si>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</si>
  <si>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</si>
  <si>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</si>
  <si>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</si>
  <si>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</si>
  <si>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</si>
  <si>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</si>
  <si>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</si>
  <si>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</si>
  <si>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</si>
  <si>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</si>
  <si>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</si>
  <si>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</si>
  <si>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</si>
  <si>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</si>
  <si>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</si>
  <si>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</si>
  <si>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</si>
  <si>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</si>
  <si>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</si>
  <si>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</si>
  <si>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</si>
  <si>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</si>
  <si>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</si>
  <si>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</si>
  <si>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</si>
  <si>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</si>
  <si>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</si>
  <si>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</si>
  <si>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</si>
  <si>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</si>
  <si>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</si>
  <si>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</si>
  <si>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</si>
  <si>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</si>
  <si>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</si>
  <si>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</si>
  <si>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</si>
  <si>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</si>
  <si>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</si>
  <si>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</si>
  <si>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</si>
  <si>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</si>
  <si>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</si>
  <si>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</si>
  <si>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</si>
  <si>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</si>
  <si>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</si>
  <si>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</si>
  <si>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</si>
  <si>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</si>
  <si>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</si>
  <si>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</si>
  <si>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</si>
  <si>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</si>
  <si>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</si>
  <si>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</si>
  <si>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</si>
  <si>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</si>
  <si>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</si>
  <si>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</si>
  <si>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</si>
  <si>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</si>
  <si>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</si>
  <si>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</si>
  <si>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</si>
  <si>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</si>
  <si>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</si>
  <si>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</si>
  <si>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</si>
  <si>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</si>
  <si>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</si>
  <si>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</si>
  <si>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</si>
  <si>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</si>
  <si>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</si>
  <si>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</si>
  <si>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</si>
  <si>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</si>
  <si>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</si>
  <si>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</si>
  <si>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</si>
  <si>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</si>
  <si>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</si>
  <si>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</si>
  <si>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</si>
  <si>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</si>
  <si>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</si>
  <si>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</si>
  <si>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</si>
  <si>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</si>
  <si>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</si>
  <si>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</si>
  <si>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</si>
  <si>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</si>
  <si>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</si>
  <si>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</si>
  <si>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</si>
  <si>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</si>
  <si>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</si>
  <si>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</si>
  <si>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</si>
  <si>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</si>
  <si>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</si>
  <si>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</si>
  <si>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</si>
  <si>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</si>
  <si>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</si>
  <si>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</si>
  <si>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</si>
  <si>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</si>
  <si>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</si>
  <si>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</si>
  <si>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</si>
  <si>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</si>
  <si>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</si>
  <si>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</si>
  <si>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</si>
  <si>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</si>
  <si>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</si>
  <si>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</si>
  <si>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</si>
  <si>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</si>
  <si>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</si>
  <si>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</si>
  <si>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</si>
  <si>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</si>
  <si>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</si>
  <si>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</si>
  <si>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</si>
  <si>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</si>
  <si>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</si>
  <si>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</si>
  <si>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</si>
  <si>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</si>
  <si>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</si>
  <si>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</si>
  <si>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</si>
  <si>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</si>
  <si>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</si>
  <si>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</si>
  <si>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</si>
  <si>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</si>
  <si>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</si>
  <si>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</si>
  <si>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</si>
  <si>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</si>
  <si>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</si>
  <si>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</si>
  <si>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</si>
  <si>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</si>
  <si>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</si>
  <si>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</si>
  <si>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</si>
  <si>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</si>
  <si>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</si>
  <si>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</si>
  <si>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</si>
  <si>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</si>
  <si>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</si>
  <si>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</si>
  <si>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</si>
  <si>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</si>
  <si>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</si>
  <si>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</si>
  <si>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</si>
  <si>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</si>
  <si>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</si>
  <si>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</si>
  <si>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</si>
  <si>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</si>
  <si>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</si>
  <si>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</si>
  <si>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</si>
  <si>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</si>
  <si>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</si>
  <si>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</si>
  <si>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</si>
  <si>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</si>
  <si>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</si>
  <si>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</si>
  <si>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</si>
  <si>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</si>
  <si>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</si>
  <si>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</si>
  <si>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</si>
  <si>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</si>
  <si>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</si>
  <si>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</si>
  <si>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</si>
  <si>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</si>
  <si>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</si>
  <si>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</si>
  <si>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</si>
  <si>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</si>
  <si>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</si>
  <si>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</si>
  <si>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</si>
  <si>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</si>
  <si>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</si>
  <si>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</si>
  <si>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</si>
  <si>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</si>
  <si>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</si>
  <si>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</si>
  <si>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</si>
  <si>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</si>
  <si>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</si>
  <si>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</si>
  <si>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</si>
  <si>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</si>
  <si>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</si>
  <si>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</si>
  <si>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</si>
  <si>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</si>
  <si>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</si>
  <si>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</si>
  <si>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</si>
  <si>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</si>
  <si>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</si>
  <si>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</si>
  <si>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</si>
  <si>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</si>
  <si>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</si>
  <si>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</si>
  <si>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</si>
  <si>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</si>
  <si>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</si>
  <si>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</si>
  <si>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</si>
  <si>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</si>
  <si>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</si>
  <si>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</si>
  <si>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</si>
  <si>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</si>
  <si>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</si>
  <si>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</si>
  <si>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</si>
  <si>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</si>
  <si>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</si>
  <si>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</si>
  <si>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</si>
  <si>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</si>
  <si>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</si>
  <si>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</si>
  <si>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</si>
  <si>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</si>
  <si>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</si>
  <si>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</si>
  <si>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</si>
  <si>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</si>
  <si>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</si>
  <si>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</si>
  <si>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</si>
  <si>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</si>
  <si>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</si>
  <si>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</si>
  <si>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</si>
  <si>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</si>
  <si>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</si>
  <si>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</si>
  <si>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</si>
  <si>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</si>
  <si>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</si>
  <si>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</si>
  <si>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</si>
  <si>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</si>
  <si>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</si>
  <si>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</si>
  <si>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</si>
  <si>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</si>
  <si>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</si>
  <si>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</si>
  <si>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</si>
  <si>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</si>
  <si>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</si>
  <si>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</si>
  <si>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</si>
  <si>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</si>
  <si>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</si>
  <si>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</si>
  <si>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</si>
  <si>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</si>
  <si>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</si>
  <si>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</si>
  <si>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</si>
  <si>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</si>
  <si>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</si>
  <si>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</si>
  <si>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</si>
  <si>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</si>
  <si>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</si>
  <si>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</si>
  <si>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</si>
  <si>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</si>
  <si>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</si>
  <si>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</si>
  <si>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</si>
  <si>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</si>
  <si>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</si>
  <si>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</si>
  <si>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</si>
  <si>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</si>
  <si>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</si>
  <si>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</si>
  <si>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</si>
  <si>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</si>
  <si>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</si>
  <si>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</si>
  <si>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</si>
  <si>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</si>
  <si>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</si>
  <si>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</si>
  <si>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</si>
  <si>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</si>
  <si>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</si>
  <si>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</si>
  <si>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</si>
  <si>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</si>
  <si>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</si>
  <si>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</si>
  <si>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</si>
  <si>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</si>
  <si>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</si>
  <si>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</si>
  <si>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</si>
  <si>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</si>
  <si>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</si>
  <si>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</si>
  <si>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</si>
  <si>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</si>
  <si>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</si>
  <si>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</si>
  <si>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</si>
  <si>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</si>
  <si>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</si>
  <si>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</si>
  <si>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</si>
  <si>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</si>
  <si>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</si>
  <si>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</si>
  <si>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</si>
  <si>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</si>
  <si>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</si>
  <si>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</si>
  <si>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</si>
  <si>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</si>
  <si>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</si>
  <si>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</si>
  <si>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</si>
  <si>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</si>
  <si>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</si>
  <si>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</si>
  <si>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</si>
  <si>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</si>
  <si>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</si>
  <si>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</si>
  <si>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</si>
  <si>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</si>
  <si>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</si>
  <si>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</si>
  <si>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</si>
  <si>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</si>
  <si>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</si>
  <si>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</si>
  <si>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</si>
  <si>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</si>
  <si>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</si>
  <si>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</si>
  <si>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</si>
  <si>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</si>
  <si>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</si>
  <si>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</si>
  <si>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</si>
  <si>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</si>
  <si>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</si>
  <si>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</si>
  <si>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</si>
  <si>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</si>
  <si>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</si>
  <si>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</si>
  <si>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</si>
  <si>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</si>
  <si>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</si>
  <si>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</si>
  <si>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</si>
  <si>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</si>
  <si>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</si>
  <si>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</si>
  <si>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</si>
  <si>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</si>
  <si>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</si>
  <si>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</si>
  <si>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</si>
  <si>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</si>
  <si>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</si>
  <si>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</si>
  <si>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</si>
  <si>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</si>
  <si>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</si>
  <si>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</si>
  <si>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</si>
  <si>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</si>
  <si>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</si>
  <si>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</si>
  <si>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</si>
  <si>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</si>
  <si>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</si>
  <si>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</si>
  <si>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</si>
  <si>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</si>
  <si>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</si>
  <si>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</si>
  <si>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</si>
  <si>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</si>
  <si>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</si>
  <si>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</si>
  <si>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</si>
  <si>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</si>
  <si>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</si>
  <si>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</si>
  <si>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</si>
  <si>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</si>
  <si>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</si>
  <si>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</si>
  <si>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</si>
  <si>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</si>
  <si>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</si>
  <si>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</si>
  <si>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</si>
  <si>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</si>
  <si>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</si>
  <si>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</si>
  <si>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</si>
  <si>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</si>
  <si>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</si>
  <si>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</si>
  <si>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</si>
  <si>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</si>
  <si>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</si>
  <si>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</si>
  <si>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</si>
  <si>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</si>
  <si>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</si>
  <si>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</si>
  <si>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</si>
  <si>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</si>
  <si>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</si>
  <si>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</si>
  <si>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</si>
  <si>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</si>
  <si>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</si>
  <si>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</si>
  <si>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</si>
  <si>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</si>
  <si>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</si>
  <si>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</si>
  <si>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</si>
  <si>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</si>
  <si>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</si>
  <si>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</si>
  <si>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</si>
  <si>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</si>
  <si>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</si>
  <si>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</si>
  <si>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</si>
  <si>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</si>
  <si>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</si>
  <si>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</si>
  <si>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</si>
  <si>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</si>
  <si>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</si>
  <si>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</si>
  <si>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</si>
  <si>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</si>
  <si>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</si>
  <si>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</si>
  <si>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</si>
  <si>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</si>
  <si>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</si>
  <si>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</si>
  <si>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</si>
  <si>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</si>
  <si>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</si>
  <si>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</si>
  <si>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</si>
  <si>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</si>
  <si>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</si>
  <si>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</si>
  <si>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</si>
  <si>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</si>
  <si>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</si>
  <si>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</si>
  <si>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</si>
  <si>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</si>
  <si>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</si>
  <si>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</si>
  <si>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</si>
  <si>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</si>
  <si>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</si>
  <si>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</si>
  <si>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</si>
  <si>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</si>
  <si>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</si>
  <si>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</si>
  <si>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</si>
  <si>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</si>
  <si>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</si>
  <si>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</si>
  <si>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</si>
  <si>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</si>
  <si>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</si>
  <si>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</si>
  <si>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</si>
  <si>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</si>
  <si>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</si>
  <si>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</si>
  <si>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</si>
  <si>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</si>
  <si>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</si>
  <si>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</si>
  <si>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</si>
  <si>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</si>
  <si>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</si>
  <si>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</si>
  <si>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</si>
  <si>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</si>
  <si>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</si>
  <si>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</si>
  <si>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</si>
  <si>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</si>
  <si>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</si>
  <si>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</si>
  <si>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</si>
  <si>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</si>
  <si>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</si>
  <si>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</si>
  <si>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</si>
  <si>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</si>
  <si>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</si>
  <si>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</si>
  <si>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</si>
  <si>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</si>
  <si>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</si>
  <si>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</si>
  <si>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</si>
  <si>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</si>
  <si>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</si>
  <si>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</si>
  <si>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</si>
  <si>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</si>
  <si>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</si>
  <si>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</si>
  <si>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</si>
  <si>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</si>
  <si>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</si>
  <si>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</si>
  <si>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</si>
  <si>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</si>
  <si>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</si>
  <si>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</si>
  <si>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</si>
  <si>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</si>
  <si>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</si>
  <si>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</si>
  <si>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</si>
  <si>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</si>
  <si>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</si>
  <si>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</si>
  <si>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</si>
  <si>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</si>
  <si>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</si>
  <si>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</si>
  <si>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</si>
  <si>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</si>
  <si>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</si>
  <si>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</si>
  <si>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</si>
  <si>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</si>
  <si>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</si>
  <si>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</si>
  <si>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</si>
  <si>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</si>
  <si>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</si>
  <si>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</si>
  <si>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</si>
  <si>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</si>
  <si>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</si>
  <si>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</si>
  <si>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</si>
  <si>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</si>
  <si>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</si>
  <si>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</si>
  <si>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</si>
  <si>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</si>
  <si>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</si>
  <si>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</si>
  <si>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</si>
  <si>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</si>
  <si>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</si>
  <si>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</si>
  <si>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</si>
  <si>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</si>
  <si>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</si>
  <si>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</si>
  <si>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</si>
  <si>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</si>
  <si>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</si>
  <si>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</si>
  <si>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</si>
  <si>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</si>
  <si>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</si>
  <si>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</si>
  <si>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</si>
  <si>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</si>
  <si>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</si>
  <si>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</si>
  <si>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</si>
  <si>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</si>
  <si>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</si>
  <si>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</si>
  <si>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</si>
  <si>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</si>
  <si>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</si>
  <si>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</si>
  <si>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</si>
  <si>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</si>
  <si>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</si>
  <si>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</si>
  <si>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</si>
  <si>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</si>
  <si>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</si>
  <si>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</si>
  <si>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</si>
  <si>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</si>
  <si>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</si>
  <si>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</si>
  <si>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</si>
  <si>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</si>
  <si>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</si>
  <si>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</si>
  <si>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</si>
  <si>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</si>
  <si>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</si>
  <si>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</si>
  <si>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</si>
  <si>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</si>
  <si>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</si>
  <si>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</si>
  <si>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</si>
  <si>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</si>
  <si>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</si>
  <si>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</si>
  <si>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</si>
  <si>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</si>
  <si>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</si>
  <si>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</si>
  <si>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</si>
  <si>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</si>
  <si>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</si>
  <si>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</si>
  <si>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</si>
  <si>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</si>
  <si>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</si>
  <si>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</si>
  <si>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</si>
  <si>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</si>
  <si>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</si>
  <si>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</si>
  <si>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</si>
  <si>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</si>
  <si>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</si>
  <si>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</si>
  <si>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</si>
  <si>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</si>
  <si>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</si>
  <si>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</si>
  <si>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</si>
  <si>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</si>
  <si>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</si>
  <si>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</si>
  <si>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</si>
  <si>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</si>
  <si>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</si>
  <si>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</si>
  <si>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</si>
  <si>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</si>
  <si>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</si>
  <si>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</si>
  <si>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</si>
  <si>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</si>
  <si>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</si>
  <si>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</si>
  <si>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</si>
  <si>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</si>
  <si>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</si>
  <si>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</si>
  <si>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</si>
  <si>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</si>
  <si>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</si>
  <si>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</si>
  <si>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</si>
  <si>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</si>
  <si>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</si>
  <si>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</si>
  <si>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</si>
  <si>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</si>
  <si>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</si>
  <si>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</si>
  <si>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</si>
  <si>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</si>
  <si>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</si>
  <si>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</si>
  <si>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</si>
  <si>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</si>
  <si>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</si>
  <si>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</si>
  <si>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</si>
  <si>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</si>
  <si>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</si>
  <si>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</si>
  <si>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</si>
  <si>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</si>
  <si>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</si>
  <si>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</si>
  <si>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</si>
  <si>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</si>
  <si>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</si>
  <si>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</si>
  <si>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</si>
  <si>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</si>
  <si>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</si>
  <si>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</si>
  <si>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</si>
  <si>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</si>
  <si>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</si>
  <si>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</si>
  <si>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</si>
  <si>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</si>
  <si>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</si>
  <si>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</si>
  <si>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</si>
  <si>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</si>
  <si>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</si>
  <si>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</si>
  <si>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</si>
  <si>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</si>
  <si>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</si>
  <si>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</si>
  <si>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</si>
  <si>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</si>
  <si>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</si>
  <si>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</si>
  <si>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</si>
  <si>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</si>
  <si>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</si>
  <si>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</si>
  <si>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</si>
  <si>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</si>
  <si>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</si>
  <si>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</si>
  <si>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</si>
  <si>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</si>
  <si>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</si>
  <si>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</si>
  <si>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</si>
  <si>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</si>
  <si>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</si>
  <si>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</si>
  <si>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</si>
  <si>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</si>
  <si>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</si>
  <si>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</si>
  <si>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</si>
  <si>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</si>
  <si>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</si>
  <si>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</si>
  <si>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</si>
  <si>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</si>
  <si>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</si>
  <si>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</si>
  <si>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</si>
  <si>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</si>
  <si>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</si>
  <si>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</si>
  <si>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</si>
  <si>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</si>
  <si>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</si>
  <si>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</si>
  <si>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</si>
  <si>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</si>
  <si>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</si>
  <si>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</si>
  <si>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</si>
  <si>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</si>
  <si>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</si>
  <si>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</si>
  <si>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</si>
  <si>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</si>
  <si>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</si>
  <si>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</si>
  <si>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</si>
  <si>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</si>
  <si>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</si>
  <si>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</si>
  <si>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</si>
  <si>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</si>
  <si>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</si>
  <si>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</si>
  <si>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</si>
  <si>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</si>
  <si>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</si>
  <si>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</si>
  <si>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</si>
  <si>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</si>
  <si>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</si>
  <si>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</si>
  <si>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</si>
  <si>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</si>
  <si>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</si>
  <si>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</si>
  <si>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</si>
  <si>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</si>
  <si>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</si>
  <si>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</si>
  <si>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</si>
  <si>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</si>
  <si>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</si>
  <si>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</si>
  <si>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</si>
  <si>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</si>
  <si>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</si>
  <si>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</si>
  <si>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</si>
  <si>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</si>
  <si>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</si>
  <si>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</si>
  <si>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</si>
  <si>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</si>
  <si>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</si>
  <si>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</si>
  <si>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</si>
  <si>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</si>
  <si>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</si>
  <si>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</si>
  <si>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</si>
  <si>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</si>
  <si>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</si>
  <si>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</si>
  <si>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</si>
  <si>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</si>
  <si>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</si>
  <si>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</si>
  <si>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</si>
  <si>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</si>
  <si>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</si>
  <si>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</si>
  <si>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</si>
  <si>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</si>
  <si>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</si>
  <si>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</si>
  <si>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</si>
  <si>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</si>
  <si>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</si>
  <si>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</si>
  <si>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</si>
  <si>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</si>
  <si>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</si>
  <si>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</si>
  <si>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</si>
  <si>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</si>
  <si>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</si>
  <si>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</si>
  <si>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</si>
  <si>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</si>
  <si>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</si>
  <si>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</si>
  <si>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</si>
  <si>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</si>
  <si>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</si>
  <si>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</si>
  <si>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</si>
  <si>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</si>
  <si>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</si>
  <si>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</si>
  <si>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</si>
  <si>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</si>
  <si>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</si>
  <si>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</si>
  <si>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</si>
  <si>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</si>
  <si>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</si>
  <si>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</si>
  <si>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</si>
  <si>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</si>
  <si>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</si>
  <si>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</si>
  <si>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</si>
  <si>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</si>
  <si>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</si>
  <si>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</si>
  <si>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</si>
  <si>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</si>
  <si>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</si>
  <si>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</si>
  <si>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</si>
  <si>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</si>
  <si>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</si>
  <si>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</si>
  <si>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</si>
  <si>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</si>
  <si>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</si>
  <si>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</si>
  <si>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</si>
  <si>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</si>
  <si>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</si>
  <si>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</si>
  <si>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</si>
  <si>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</si>
  <si>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</si>
  <si>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</si>
  <si>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</si>
  <si>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</si>
  <si>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</si>
  <si>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</si>
  <si>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</si>
  <si>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</si>
  <si>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</si>
  <si>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</si>
  <si>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</si>
  <si>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</si>
  <si>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</si>
  <si>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</si>
  <si>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</si>
  <si>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</si>
  <si>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</si>
  <si>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</si>
  <si>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</si>
  <si>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</si>
  <si>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</si>
  <si>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</si>
  <si>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</si>
  <si>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</si>
  <si>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</si>
  <si>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</si>
  <si>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</si>
  <si>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</si>
  <si>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</si>
  <si>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</si>
  <si>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</si>
  <si>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</si>
  <si>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</si>
  <si>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</si>
  <si>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</si>
  <si>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</si>
  <si>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</si>
  <si>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</si>
  <si>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</si>
  <si>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</si>
  <si>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</si>
  <si>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</si>
  <si>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</si>
  <si>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</si>
  <si>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</si>
  <si>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</si>
  <si>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</si>
  <si>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</si>
  <si>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</si>
  <si>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</si>
  <si>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</si>
  <si>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</si>
  <si>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</si>
  <si>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</si>
  <si>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</si>
  <si>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</si>
  <si>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</si>
  <si>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</si>
  <si>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</si>
  <si>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</si>
  <si>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</si>
  <si>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</si>
  <si>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</si>
  <si>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</si>
  <si>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</si>
  <si>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</si>
  <si>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</si>
  <si>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</si>
  <si>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</si>
  <si>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</si>
  <si>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</si>
  <si>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</si>
  <si>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</si>
  <si>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</si>
  <si>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</si>
  <si>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</si>
  <si>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</si>
  <si>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</si>
  <si>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</si>
  <si>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</si>
  <si>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</si>
  <si>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</si>
  <si>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</si>
  <si>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</si>
  <si>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</si>
  <si>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</si>
  <si>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</si>
  <si>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</si>
  <si>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</si>
  <si>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</si>
  <si>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</si>
  <si>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</si>
  <si>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</si>
  <si>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</si>
  <si>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</si>
  <si>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</si>
  <si>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</si>
  <si>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</si>
  <si>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</si>
  <si>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</si>
  <si>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</si>
  <si>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</si>
  <si>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</si>
  <si>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</si>
  <si>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</si>
  <si>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</si>
  <si>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</si>
  <si>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</si>
  <si>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</si>
  <si>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</si>
  <si>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</si>
  <si>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</si>
  <si>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</si>
  <si>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</si>
  <si>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</si>
  <si>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</si>
  <si>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</si>
  <si>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</si>
  <si>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</si>
  <si>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</si>
  <si>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</si>
  <si>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</si>
  <si>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</si>
  <si>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</si>
  <si>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</si>
  <si>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</si>
  <si>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</si>
  <si>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</si>
  <si>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</si>
  <si>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</si>
  <si>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</si>
  <si>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</si>
  <si>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</si>
  <si>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</si>
  <si>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</si>
  <si>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</si>
  <si>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</si>
  <si>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</si>
  <si>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</si>
  <si>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</si>
  <si>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</si>
  <si>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</si>
  <si>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</si>
  <si>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</si>
  <si>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</si>
  <si>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</si>
  <si>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</si>
  <si>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</si>
  <si>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</si>
  <si>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</si>
  <si>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</si>
  <si>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</si>
  <si>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</si>
  <si>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</si>
  <si>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</si>
  <si>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</si>
  <si>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</si>
  <si>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</si>
  <si>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</si>
  <si>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</si>
  <si>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</si>
  <si>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</si>
  <si>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</si>
  <si>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</si>
  <si>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</si>
  <si>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</si>
  <si>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</si>
  <si>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</si>
  <si>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</si>
  <si>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</si>
  <si>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</si>
  <si>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</si>
  <si>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</si>
  <si>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</si>
  <si>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</si>
  <si>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</si>
  <si>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</si>
  <si>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</si>
  <si>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</si>
  <si>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</si>
  <si>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</si>
  <si>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</si>
  <si>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</si>
  <si>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</si>
  <si>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</si>
  <si>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</si>
  <si>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</si>
  <si>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</si>
  <si>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</si>
  <si>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</si>
  <si>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</si>
  <si>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</si>
  <si>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</si>
  <si>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</si>
  <si>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</si>
  <si>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</si>
  <si>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</si>
  <si>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</si>
  <si>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</si>
  <si>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</si>
  <si>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</si>
  <si>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</si>
  <si>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</si>
  <si>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</si>
  <si>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</si>
  <si>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</si>
  <si>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</si>
  <si>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</si>
  <si>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</si>
  <si>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</si>
  <si>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</si>
  <si>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</si>
  <si>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</si>
  <si>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</si>
  <si>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</si>
  <si>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</si>
  <si>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</si>
  <si>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</si>
  <si>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</si>
  <si>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</si>
  <si>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</si>
  <si>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</si>
  <si>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</si>
  <si>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</si>
  <si>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</si>
  <si>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</si>
  <si>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</si>
  <si>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</si>
  <si>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</si>
  <si>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</si>
  <si>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</si>
  <si>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</si>
  <si>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</si>
  <si>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</si>
  <si>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</si>
  <si>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</si>
  <si>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</si>
  <si>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</si>
  <si>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</si>
  <si>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</si>
  <si>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</si>
  <si>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</si>
  <si>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</si>
  <si>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</si>
  <si>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</si>
  <si>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</si>
  <si>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</si>
  <si>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</si>
  <si>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</si>
  <si>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</si>
  <si>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</si>
  <si>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</si>
  <si>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</si>
  <si>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</si>
  <si>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</si>
  <si>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</si>
  <si>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</si>
  <si>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</si>
  <si>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</si>
  <si>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</si>
  <si>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</si>
  <si>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</si>
  <si>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</si>
  <si>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</si>
  <si>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</si>
  <si>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</si>
  <si>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</si>
  <si>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</si>
  <si>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</si>
  <si>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</si>
  <si>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</si>
  <si>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</si>
  <si>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</si>
  <si>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</si>
  <si>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</si>
  <si>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</si>
  <si>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</si>
  <si>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</si>
  <si>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</si>
  <si>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</si>
  <si>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</si>
  <si>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</si>
  <si>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</si>
  <si>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</si>
  <si>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</si>
  <si>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</si>
  <si>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</si>
  <si>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</si>
  <si>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</si>
  <si>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</si>
  <si>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</si>
  <si>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</si>
  <si>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</si>
  <si>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</si>
  <si>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</si>
  <si>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</si>
  <si>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</si>
  <si>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</si>
  <si>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</si>
  <si>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</si>
  <si>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</si>
  <si>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</si>
  <si>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</si>
  <si>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</si>
  <si>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</si>
  <si>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</si>
  <si>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</si>
  <si>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</si>
  <si>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</si>
  <si>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</si>
  <si>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</si>
  <si>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</si>
  <si>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</si>
  <si>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</si>
  <si>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</si>
  <si>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</si>
  <si>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</si>
  <si>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</si>
  <si>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</si>
  <si>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</si>
  <si>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</si>
  <si>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</si>
  <si>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</si>
  <si>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</si>
  <si>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</si>
  <si>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</si>
  <si>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</si>
  <si>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</si>
  <si>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</si>
  <si>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</si>
  <si>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</si>
  <si>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</si>
  <si>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</si>
  <si>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</si>
  <si>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</si>
  <si>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</si>
  <si>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</si>
  <si>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</si>
  <si>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</si>
  <si>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</si>
  <si>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</si>
  <si>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</si>
  <si>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</si>
  <si>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</si>
  <si>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</si>
  <si>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</si>
  <si>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</si>
  <si>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</si>
  <si>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</si>
  <si>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</si>
  <si>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</si>
  <si>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</si>
  <si>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</si>
  <si>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</si>
  <si>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</si>
  <si>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</si>
  <si>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</si>
  <si>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</si>
  <si>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</si>
  <si>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</si>
  <si>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</si>
  <si>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</si>
  <si>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</si>
  <si>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</si>
  <si>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</si>
  <si>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</si>
  <si>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</si>
  <si>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</si>
  <si>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</si>
  <si>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</si>
  <si>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</si>
  <si>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</si>
  <si>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</si>
  <si>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</si>
  <si>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</si>
  <si>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</si>
  <si>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</si>
  <si>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</si>
  <si>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</si>
  <si>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</si>
  <si>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</si>
  <si>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</si>
  <si>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</si>
  <si>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</si>
  <si>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</si>
  <si>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</si>
  <si>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</si>
  <si>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</si>
  <si>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</si>
  <si>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</si>
  <si>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</si>
  <si>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</si>
  <si>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</si>
  <si>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</si>
  <si>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</si>
  <si>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</si>
  <si>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</si>
  <si>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</si>
  <si>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</si>
  <si>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</si>
  <si>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</si>
  <si>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</si>
  <si>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</si>
  <si>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</si>
  <si>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</si>
  <si>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</si>
  <si>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</si>
  <si>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</si>
  <si>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</si>
  <si>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</si>
  <si>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</si>
  <si>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</si>
  <si>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</si>
  <si>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</si>
  <si>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</si>
  <si>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</si>
  <si>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</si>
  <si>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</si>
  <si>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</si>
  <si>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</si>
  <si>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</si>
  <si>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</si>
  <si>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</si>
  <si>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</si>
  <si>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</si>
  <si>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</si>
  <si>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</si>
  <si>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</si>
  <si>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</si>
  <si>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</si>
  <si>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</si>
  <si>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</si>
  <si>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</si>
  <si>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</si>
  <si>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</si>
  <si>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</si>
  <si>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</si>
  <si>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</si>
  <si>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</si>
  <si>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</si>
  <si>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</si>
  <si>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</si>
  <si>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</si>
  <si>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</si>
  <si>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</si>
  <si>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</si>
  <si>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</si>
  <si>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</si>
  <si>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</si>
  <si>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</si>
  <si>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</si>
  <si>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</si>
  <si>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</si>
  <si>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</si>
  <si>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</si>
  <si>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</si>
  <si>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</si>
  <si>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</si>
  <si>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</si>
  <si>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</si>
  <si>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</si>
  <si>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</si>
  <si>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</si>
  <si>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</si>
  <si>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</si>
  <si>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</si>
  <si>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</si>
  <si>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</si>
  <si>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</si>
  <si>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</si>
  <si>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</si>
  <si>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</si>
  <si>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</si>
  <si>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</si>
  <si>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</si>
  <si>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</si>
  <si>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</si>
  <si>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</si>
  <si>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</si>
  <si>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</si>
  <si>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</si>
  <si>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</si>
  <si>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</si>
  <si>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</si>
  <si>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</si>
  <si>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</si>
  <si>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</si>
  <si>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</si>
  <si>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</si>
  <si>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</si>
  <si>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</si>
  <si>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</si>
  <si>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</si>
  <si>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</si>
  <si>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</si>
  <si>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</si>
  <si>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</si>
  <si>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</si>
  <si>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</si>
  <si>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</si>
  <si>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</si>
  <si>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</si>
  <si>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</si>
  <si>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</si>
  <si>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</si>
  <si>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</si>
  <si>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</si>
  <si>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</si>
  <si>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</si>
  <si>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</si>
  <si>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</si>
  <si>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</si>
  <si>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</si>
  <si>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</si>
  <si>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</si>
  <si>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</si>
  <si>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</si>
  <si>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</si>
  <si>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</si>
  <si>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</si>
  <si>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</si>
  <si>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</si>
  <si>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</si>
  <si>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</si>
  <si>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</si>
  <si>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</si>
  <si>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</si>
  <si>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</si>
  <si>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</si>
  <si>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</si>
  <si>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</si>
  <si>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</si>
  <si>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</si>
  <si>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</si>
  <si>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</si>
  <si>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</si>
  <si>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</si>
  <si>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</si>
  <si>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</si>
  <si>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</si>
  <si>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</si>
  <si>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</si>
  <si>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</si>
  <si>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</si>
  <si>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</si>
  <si>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</si>
  <si>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</si>
  <si>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</si>
  <si>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</si>
  <si>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</si>
  <si>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</si>
  <si>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</si>
  <si>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</si>
  <si>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</si>
  <si>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</si>
  <si>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</si>
  <si>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</si>
  <si>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</si>
  <si>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</si>
  <si>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</si>
  <si>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</si>
  <si>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</si>
  <si>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</si>
  <si>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</si>
  <si>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</si>
  <si>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</si>
  <si>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</si>
  <si>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</si>
  <si>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</si>
  <si>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</si>
  <si>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</si>
  <si>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</si>
  <si>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</si>
  <si>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</si>
  <si>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</si>
  <si>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</si>
  <si>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</si>
  <si>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</si>
  <si>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</si>
  <si>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</si>
  <si>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</si>
  <si>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</si>
  <si>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</si>
  <si>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</si>
  <si>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</si>
  <si>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</si>
  <si>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</si>
  <si>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</si>
  <si>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</si>
  <si>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</si>
  <si>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</si>
  <si>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</si>
  <si>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</si>
  <si>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</si>
  <si>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</si>
  <si>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</si>
  <si>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</si>
  <si>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</si>
  <si>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</si>
  <si>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</si>
  <si>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</si>
  <si>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</si>
  <si>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</si>
  <si>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</si>
  <si>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</si>
  <si>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</si>
  <si>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</si>
  <si>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</si>
  <si>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</si>
  <si>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</si>
  <si>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</si>
  <si>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</si>
  <si>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</si>
  <si>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</si>
  <si>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</si>
  <si>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</si>
  <si>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</si>
  <si>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</si>
  <si>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</si>
  <si>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</si>
  <si>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</si>
  <si>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</si>
  <si>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</si>
  <si>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</si>
  <si>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</si>
  <si>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</si>
  <si>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</si>
  <si>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</si>
  <si>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</si>
  <si>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</si>
  <si>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</si>
  <si>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</si>
  <si>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</si>
  <si>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</si>
  <si>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</si>
  <si>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</si>
  <si>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</si>
  <si>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</si>
  <si>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</si>
  <si>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</si>
  <si>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</si>
  <si>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</si>
  <si>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</si>
  <si>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</si>
  <si>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</si>
  <si>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</si>
  <si>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</si>
  <si>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</si>
  <si>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</si>
  <si>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</si>
  <si>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</si>
  <si>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</si>
  <si>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</si>
  <si>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</si>
  <si>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</si>
  <si>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</si>
  <si>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</si>
  <si>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</si>
  <si>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</si>
  <si>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</si>
  <si>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</si>
  <si>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</si>
  <si>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</si>
  <si>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</si>
  <si>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</si>
  <si>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</si>
  <si>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</si>
  <si>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</si>
  <si>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</si>
  <si>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</si>
  <si>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</si>
  <si>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</si>
  <si>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</si>
  <si>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</si>
  <si>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</si>
  <si>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</si>
  <si>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</si>
  <si>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</si>
  <si>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</si>
  <si>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</si>
  <si>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</si>
  <si>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</si>
  <si>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</si>
  <si>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</si>
  <si>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</si>
  <si>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</si>
  <si>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</si>
  <si>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</si>
  <si>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</si>
  <si>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</si>
  <si>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</si>
  <si>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</si>
  <si>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</si>
  <si>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</si>
  <si>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</si>
  <si>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</si>
  <si>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</si>
  <si>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</si>
  <si>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</si>
  <si>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</si>
  <si>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</si>
  <si>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</si>
  <si>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</si>
  <si>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</si>
  <si>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</si>
  <si>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</si>
  <si>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</si>
  <si>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</si>
  <si>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</si>
  <si>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</si>
  <si>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</si>
  <si>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</si>
  <si>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</si>
  <si>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</si>
  <si>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</si>
  <si>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</si>
  <si>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</si>
  <si>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</si>
  <si>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</si>
  <si>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</si>
  <si>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</si>
  <si>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</si>
  <si>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</si>
  <si>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</si>
  <si>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</si>
  <si>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</si>
  <si>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</si>
  <si>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</si>
  <si>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</si>
  <si>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</si>
  <si>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</si>
  <si>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</si>
  <si>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</si>
  <si>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</si>
  <si>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</si>
  <si>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</si>
  <si>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</si>
  <si>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</si>
  <si>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</si>
  <si>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</si>
  <si>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</si>
  <si>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</si>
  <si>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</si>
  <si>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</si>
  <si>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</si>
  <si>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</si>
  <si>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</si>
  <si>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</si>
  <si>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</si>
  <si>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</si>
  <si>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</si>
  <si>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</si>
  <si>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</si>
  <si>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</si>
  <si>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</si>
  <si>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</si>
  <si>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</si>
  <si>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</si>
  <si>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</si>
  <si>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</si>
  <si>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</si>
  <si>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</si>
  <si>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</si>
  <si>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</si>
  <si>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</si>
  <si>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</si>
  <si>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</si>
  <si>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</si>
  <si>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</si>
  <si>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</si>
  <si>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</si>
  <si>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</si>
  <si>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</si>
  <si>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</si>
  <si>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</si>
  <si>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</si>
  <si>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</si>
  <si>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</si>
  <si>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</si>
  <si>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</si>
  <si>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</si>
  <si>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</si>
  <si>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</si>
  <si>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</si>
  <si>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</si>
  <si>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</si>
  <si>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</si>
  <si>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</si>
  <si>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</si>
  <si>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</si>
  <si>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</si>
  <si>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</si>
  <si>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</si>
  <si>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</si>
  <si>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</si>
  <si>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</si>
  <si>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</si>
  <si>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</si>
  <si>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</si>
  <si>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</si>
  <si>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</si>
  <si>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</si>
  <si>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</si>
  <si>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</si>
  <si>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</si>
  <si>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</si>
  <si>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</si>
  <si>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</si>
  <si>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</si>
  <si>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</si>
  <si>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</si>
  <si>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</si>
  <si>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</si>
  <si>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</si>
  <si>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</si>
  <si>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</si>
  <si>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</si>
  <si>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</si>
  <si>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</si>
  <si>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</si>
  <si>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</si>
  <si>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</si>
  <si>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</si>
  <si>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</si>
  <si>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</si>
  <si>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</si>
  <si>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</si>
  <si>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</si>
  <si>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</si>
  <si>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</si>
  <si>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</si>
  <si>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</si>
  <si>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</si>
  <si>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</si>
  <si>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</si>
  <si>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</si>
  <si>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</si>
  <si>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</si>
  <si>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</si>
  <si>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</si>
  <si>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</si>
  <si>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</si>
  <si>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</si>
  <si>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</si>
  <si>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</si>
  <si>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</si>
  <si>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</si>
  <si>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</si>
  <si>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</si>
  <si>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</si>
  <si>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</si>
  <si>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</si>
  <si>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</si>
  <si>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</si>
  <si>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</si>
  <si>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</si>
  <si>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</si>
  <si>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</si>
  <si>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</si>
  <si>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</si>
  <si>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</si>
  <si>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</si>
  <si>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</si>
  <si>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</si>
  <si>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</si>
  <si>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</si>
  <si>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</si>
  <si>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</si>
  <si>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</si>
  <si>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</si>
  <si>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</si>
  <si>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</si>
  <si>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</si>
  <si>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</si>
  <si>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</si>
  <si>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</si>
  <si>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</si>
  <si>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</si>
  <si>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</si>
  <si>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</si>
  <si>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</si>
  <si>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</si>
  <si>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</si>
  <si>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</si>
  <si>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</si>
  <si>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</si>
  <si>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</si>
  <si>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</si>
  <si>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</si>
  <si>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</si>
  <si>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</si>
  <si>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</si>
  <si>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</si>
  <si>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</si>
  <si>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</si>
  <si>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</si>
  <si>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</si>
  <si>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</si>
  <si>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</si>
  <si>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</si>
  <si>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</si>
  <si>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</si>
  <si>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</si>
  <si>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</si>
  <si>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</si>
  <si>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</si>
  <si>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</si>
  <si>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</si>
  <si>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</si>
  <si>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</si>
  <si>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</si>
  <si>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</si>
  <si>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</si>
  <si>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</si>
  <si>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</si>
  <si>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</si>
  <si>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</si>
  <si>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</si>
  <si>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</si>
  <si>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</si>
  <si>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</si>
  <si>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</si>
  <si>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</si>
  <si>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</si>
  <si>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</si>
  <si>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</si>
  <si>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</si>
  <si>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</si>
  <si>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</si>
  <si>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</si>
  <si>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</si>
  <si>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</si>
  <si>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</si>
  <si>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</si>
  <si>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</si>
  <si>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</si>
  <si>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</si>
  <si>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</si>
  <si>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</si>
  <si>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</si>
  <si>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</si>
  <si>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</si>
  <si>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</si>
  <si>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</si>
  <si>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</si>
  <si>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</si>
  <si>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</si>
  <si>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</si>
  <si>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</si>
  <si>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</si>
  <si>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</si>
  <si>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</si>
  <si>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</si>
  <si>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</si>
  <si>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</si>
  <si>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</si>
  <si>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</si>
  <si>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</si>
  <si>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</si>
  <si>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</si>
  <si>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</si>
  <si>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</si>
  <si>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</si>
  <si>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</si>
  <si>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</si>
  <si>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</si>
  <si>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</si>
  <si>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</si>
  <si>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</si>
  <si>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</si>
  <si>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</si>
  <si>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</si>
  <si>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</si>
  <si>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</si>
  <si>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</si>
  <si>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</si>
  <si>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</si>
  <si>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</si>
  <si>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</si>
  <si>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</si>
  <si>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</si>
  <si>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</si>
  <si>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</si>
  <si>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</si>
  <si>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</si>
  <si>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</si>
  <si>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</si>
  <si>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</si>
  <si>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</si>
  <si>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</si>
  <si>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</si>
  <si>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</si>
  <si>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</si>
  <si>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</si>
  <si>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</si>
  <si>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</si>
  <si>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</si>
  <si>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</si>
  <si>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</si>
  <si>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</si>
  <si>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</si>
  <si>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</si>
  <si>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</si>
  <si>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</si>
  <si>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</si>
  <si>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</si>
  <si>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</si>
  <si>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</si>
  <si>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</si>
  <si>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</si>
  <si>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</si>
  <si>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</si>
  <si>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</si>
  <si>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</si>
  <si>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</si>
  <si>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</si>
  <si>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</si>
  <si>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</si>
  <si>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</si>
  <si>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</si>
  <si>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</si>
  <si>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</si>
  <si>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</si>
  <si>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</si>
  <si>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</si>
  <si>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</si>
  <si>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</si>
  <si>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</si>
  <si>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</si>
  <si>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</si>
  <si>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</si>
  <si>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</si>
  <si>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</si>
  <si>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</si>
  <si>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</si>
  <si>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</si>
  <si>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</si>
  <si>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</si>
  <si>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</si>
  <si>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</si>
  <si>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</si>
  <si>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</si>
  <si>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</si>
  <si>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</si>
  <si>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</si>
  <si>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</si>
  <si>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</si>
  <si>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</si>
  <si>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</si>
  <si>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</si>
  <si>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</si>
  <si>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</si>
  <si>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</si>
  <si>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</si>
  <si>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</si>
  <si>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</si>
  <si>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</si>
  <si>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</si>
  <si>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</si>
  <si>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</si>
  <si>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</si>
  <si>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</si>
  <si>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</si>
  <si>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</si>
  <si>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</si>
  <si>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</si>
  <si>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</si>
  <si>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</si>
  <si>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</si>
  <si>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</si>
  <si>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</si>
  <si>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</si>
  <si>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</si>
  <si>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</si>
  <si>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</si>
  <si>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</si>
  <si>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</si>
  <si>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</si>
  <si>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</si>
  <si>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</si>
  <si>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</si>
  <si>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</si>
  <si>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</si>
  <si>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</si>
  <si>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</si>
  <si>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</si>
  <si>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</si>
  <si>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</si>
  <si>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</si>
  <si>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</si>
  <si>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</si>
  <si>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</si>
  <si>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</si>
  <si>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</si>
  <si>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</si>
  <si>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</si>
  <si>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</si>
  <si>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</si>
  <si>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</si>
  <si>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</si>
  <si>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</si>
  <si>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</si>
  <si>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</si>
  <si>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</si>
  <si>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</si>
  <si>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</si>
  <si>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</si>
  <si>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</si>
  <si>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</si>
  <si>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</si>
  <si>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</si>
  <si>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</si>
  <si>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</si>
  <si>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</si>
  <si>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</si>
  <si>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</si>
  <si>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</si>
  <si>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</si>
  <si>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</si>
  <si>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</si>
  <si>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</si>
  <si>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</si>
  <si>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</si>
  <si>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</si>
  <si>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</si>
  <si>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</si>
  <si>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</si>
  <si>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</si>
  <si>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</si>
  <si>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</si>
  <si>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</si>
  <si>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</si>
  <si>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</si>
  <si>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</si>
  <si>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</si>
  <si>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</si>
  <si>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</si>
  <si>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</si>
  <si>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</si>
  <si>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</si>
  <si>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</si>
  <si>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</si>
  <si>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</si>
  <si>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</si>
  <si>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</si>
  <si>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</si>
  <si>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</si>
  <si>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</si>
  <si>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</si>
  <si>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</si>
  <si>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</si>
  <si>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</si>
  <si>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</si>
  <si>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</si>
  <si>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</si>
  <si>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</si>
  <si>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</si>
  <si>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</si>
  <si>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</si>
  <si>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</si>
  <si>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</si>
  <si>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</si>
  <si>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</si>
  <si>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</si>
  <si>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</si>
  <si>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</si>
  <si>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</si>
  <si>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</si>
  <si>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</si>
  <si>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</si>
  <si>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</si>
  <si>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</si>
  <si>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</si>
  <si>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</si>
  <si>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</si>
  <si>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</si>
  <si>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</si>
  <si>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</si>
  <si>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</si>
  <si>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</si>
  <si>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</si>
  <si>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</si>
  <si>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</si>
  <si>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</si>
  <si>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</si>
  <si>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</si>
  <si>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</si>
  <si>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</si>
  <si>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</si>
  <si>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</si>
  <si>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</si>
  <si>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</si>
  <si>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</si>
  <si>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</si>
  <si>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</si>
  <si>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</si>
  <si>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</si>
  <si>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</si>
  <si>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</si>
  <si>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</si>
  <si>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</si>
  <si>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</si>
  <si>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</si>
  <si>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</si>
  <si>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</si>
  <si>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</si>
  <si>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</si>
  <si>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</si>
  <si>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</si>
  <si>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</si>
  <si>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</si>
  <si>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</si>
  <si>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</si>
  <si>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</si>
  <si>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</si>
  <si>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</si>
  <si>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</si>
  <si>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</si>
  <si>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</si>
  <si>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</si>
  <si>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</si>
  <si>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</si>
  <si>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</si>
  <si>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</si>
  <si>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</si>
  <si>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</si>
  <si>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</si>
  <si>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</si>
  <si>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</si>
  <si>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</si>
  <si>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</si>
  <si>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</si>
  <si>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</si>
  <si>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</si>
  <si>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</si>
  <si>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</si>
  <si>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</si>
  <si>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</si>
  <si>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</si>
  <si>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</si>
  <si>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</si>
  <si>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</si>
  <si>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</si>
  <si>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</si>
  <si>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</si>
  <si>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</si>
  <si>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</si>
  <si>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</si>
  <si>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</si>
  <si>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</si>
  <si>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</si>
  <si>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</si>
  <si>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</si>
  <si>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</si>
  <si>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</si>
  <si>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</si>
  <si>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</si>
  <si>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</si>
  <si>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</si>
  <si>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</si>
  <si>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</si>
  <si>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</si>
  <si>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</si>
  <si>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</si>
  <si>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</si>
  <si>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</si>
  <si>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</si>
  <si>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</si>
  <si>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</si>
  <si>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</si>
  <si>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</si>
  <si>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</si>
  <si>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</si>
  <si>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</si>
  <si>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</si>
  <si>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</si>
  <si>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</si>
  <si>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</si>
  <si>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</si>
  <si>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</si>
  <si>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</si>
  <si>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</si>
  <si>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</si>
  <si>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</si>
  <si>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</si>
  <si>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</si>
  <si>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</si>
  <si>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</si>
  <si>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</si>
  <si>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</si>
  <si>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</si>
  <si>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</si>
  <si>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</si>
  <si>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</si>
  <si>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</si>
  <si>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</si>
  <si>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</si>
  <si>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</si>
  <si>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</si>
  <si>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</si>
  <si>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</si>
  <si>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</si>
  <si>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</si>
  <si>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</si>
  <si>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</si>
  <si>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</si>
  <si>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</si>
  <si>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</si>
  <si>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</si>
  <si>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</si>
  <si>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</si>
  <si>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</si>
  <si>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</si>
  <si>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</si>
  <si>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</si>
  <si>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</si>
  <si>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</si>
  <si>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</si>
  <si>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</si>
  <si>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</si>
  <si>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</si>
  <si>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</si>
  <si>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</si>
  <si>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</si>
  <si>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</si>
  <si>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</si>
  <si>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</si>
  <si>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</si>
  <si>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</si>
  <si>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</si>
  <si>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</si>
  <si>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</si>
  <si>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</si>
  <si>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</si>
  <si>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</si>
  <si>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</si>
  <si>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</si>
  <si>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</si>
  <si>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</si>
  <si>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</si>
  <si>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</si>
  <si>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</si>
  <si>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</si>
  <si>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</si>
  <si>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</si>
  <si>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</si>
  <si>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</si>
  <si>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</si>
  <si>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</si>
  <si>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</si>
  <si>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</si>
  <si>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</si>
  <si>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</si>
  <si>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</si>
  <si>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</si>
  <si>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</si>
  <si>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</si>
  <si>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</si>
  <si>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</si>
  <si>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</si>
  <si>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</si>
  <si>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</si>
  <si>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</si>
  <si>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</si>
  <si>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</si>
  <si>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</si>
  <si>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</si>
  <si>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</si>
  <si>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</si>
  <si>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</si>
  <si>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</si>
  <si>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</si>
  <si>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</si>
  <si>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</si>
  <si>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</si>
  <si>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</si>
  <si>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</si>
  <si>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</si>
  <si>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</si>
  <si>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</si>
  <si>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</si>
  <si>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</si>
  <si>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</si>
  <si>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</si>
  <si>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</si>
  <si>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</si>
  <si>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</si>
  <si>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</si>
  <si>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</si>
  <si>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</si>
  <si>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</si>
  <si>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</si>
  <si>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</si>
  <si>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</si>
  <si>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</si>
  <si>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</si>
  <si>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</si>
  <si>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</si>
  <si>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</si>
  <si>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</si>
  <si>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</si>
  <si>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</si>
  <si>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</si>
  <si>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</si>
  <si>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</si>
  <si>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</si>
  <si>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</si>
  <si>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</si>
  <si>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</si>
  <si>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</si>
  <si>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</si>
  <si>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</si>
  <si>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</si>
  <si>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</si>
  <si>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</si>
  <si>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</si>
  <si>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</si>
  <si>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</si>
  <si>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</si>
  <si>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</si>
  <si>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</si>
  <si>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</si>
  <si>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</si>
  <si>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</si>
  <si>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</si>
  <si>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</si>
  <si>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</si>
  <si>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</si>
  <si>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</si>
  <si>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</si>
  <si>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</si>
  <si>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</si>
  <si>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</si>
  <si>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</si>
  <si>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</si>
  <si>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</si>
  <si>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</si>
  <si>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</si>
  <si>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</si>
  <si>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</si>
  <si>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</si>
  <si>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</si>
  <si>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</si>
  <si>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</si>
  <si>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</si>
  <si>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</si>
  <si>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</si>
  <si>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</si>
  <si>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</si>
  <si>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</si>
  <si>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</si>
  <si>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</si>
  <si>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</si>
  <si>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</si>
  <si>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</si>
  <si>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</si>
  <si>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</si>
  <si>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</si>
  <si>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</si>
  <si>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</si>
  <si>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</si>
  <si>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</si>
  <si>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</si>
  <si>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</si>
  <si>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</si>
  <si>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</si>
  <si>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</si>
  <si>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</si>
  <si>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</si>
  <si>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</si>
  <si>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</si>
  <si>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</si>
  <si>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</si>
  <si>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</si>
  <si>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</si>
  <si>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</si>
  <si>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</si>
  <si>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</si>
  <si>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</si>
  <si>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</si>
  <si>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</si>
  <si>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</si>
  <si>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</si>
  <si>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</si>
  <si>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</si>
  <si>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</si>
  <si>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</si>
  <si>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</si>
  <si>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</si>
  <si>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</si>
  <si>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</si>
  <si>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</si>
  <si>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</si>
  <si>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</si>
  <si>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</si>
  <si>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</si>
  <si>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</si>
  <si>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</si>
  <si>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</si>
  <si>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</si>
  <si>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</si>
  <si>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</si>
  <si>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</si>
  <si>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</si>
  <si>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</si>
  <si>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</si>
  <si>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</si>
  <si>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</si>
  <si>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</si>
  <si>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</si>
  <si>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</si>
  <si>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</si>
  <si>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</si>
  <si>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</si>
  <si>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</si>
  <si>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</si>
  <si>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</si>
  <si>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</si>
  <si>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</si>
  <si>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</si>
  <si>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</si>
  <si>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</si>
  <si>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</si>
  <si>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</si>
  <si>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</si>
  <si>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</si>
  <si>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</si>
  <si>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</si>
  <si>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</si>
  <si>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</si>
  <si>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</si>
  <si>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</si>
  <si>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</si>
  <si>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</si>
  <si>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</si>
  <si>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</si>
  <si>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</si>
  <si>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</si>
  <si>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</si>
  <si>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</si>
  <si>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</si>
  <si>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</si>
  <si>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</si>
  <si>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</si>
  <si>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</si>
  <si>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</si>
  <si>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</si>
  <si>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</si>
  <si>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</si>
  <si>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</si>
  <si>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</si>
  <si>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</si>
  <si>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</si>
  <si>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</si>
  <si>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</si>
  <si>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</si>
  <si>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</si>
  <si>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</si>
  <si>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</si>
  <si>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</si>
  <si>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</si>
  <si>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</si>
  <si>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</si>
  <si>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</si>
  <si>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</si>
  <si>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</si>
  <si>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</si>
  <si>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</si>
  <si>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</si>
  <si>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</si>
  <si>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</si>
  <si>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</si>
  <si>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</si>
  <si>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</si>
  <si>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</si>
  <si>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</si>
  <si>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</si>
  <si>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</si>
  <si>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</si>
  <si>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</si>
  <si>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</si>
  <si>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</si>
  <si>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</si>
  <si>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</si>
  <si>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</si>
  <si>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</si>
  <si>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</si>
  <si>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</si>
  <si>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</si>
  <si>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</si>
  <si>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</si>
  <si>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</si>
  <si>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</si>
  <si>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</si>
  <si>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</si>
  <si>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</si>
  <si>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</si>
  <si>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</si>
  <si>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</si>
  <si>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</si>
  <si>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</si>
  <si>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</si>
  <si>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</si>
  <si>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</si>
  <si>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</si>
  <si>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</si>
  <si>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</si>
  <si>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</si>
  <si>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</si>
  <si>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</si>
  <si>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</si>
  <si>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</si>
  <si>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</si>
  <si>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</si>
  <si>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</si>
  <si>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</si>
  <si>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</si>
  <si>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</si>
  <si>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</si>
  <si>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</si>
  <si>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</si>
  <si>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</si>
  <si>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</si>
  <si>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</si>
  <si>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</si>
  <si>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</si>
  <si>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</si>
  <si>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</si>
  <si>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</si>
  <si>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</si>
  <si>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</si>
  <si>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</si>
  <si>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</si>
  <si>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</si>
  <si>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</si>
  <si>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</si>
  <si>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</si>
  <si>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</si>
  <si>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</si>
  <si>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</si>
  <si>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</si>
  <si>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</si>
  <si>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</si>
  <si>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</si>
  <si>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</si>
  <si>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</si>
  <si>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</si>
  <si>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</si>
  <si>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</si>
  <si>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</si>
  <si>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</si>
  <si>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</si>
  <si>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</si>
  <si>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</si>
  <si>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</si>
  <si>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</si>
  <si>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</si>
  <si>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</si>
  <si>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</si>
  <si>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</si>
  <si>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</si>
  <si>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</si>
  <si>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</si>
  <si>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</si>
  <si>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</si>
  <si>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</si>
  <si>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</si>
  <si>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</si>
  <si>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</si>
  <si>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</si>
  <si>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</si>
  <si>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</si>
  <si>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</si>
  <si>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</si>
  <si>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</si>
  <si>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</si>
  <si>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</si>
  <si>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</si>
  <si>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</si>
  <si>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</si>
  <si>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</si>
  <si>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</si>
  <si>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</si>
  <si>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</si>
  <si>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</si>
  <si>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</si>
  <si>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</si>
  <si>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</si>
  <si>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</si>
  <si>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</si>
  <si>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</si>
  <si>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</si>
  <si>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</si>
  <si>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</si>
  <si>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</si>
  <si>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</si>
  <si>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</si>
  <si>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</si>
  <si>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</si>
  <si>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</si>
  <si>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</si>
  <si>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</si>
  <si>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</si>
  <si>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</si>
  <si>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</si>
  <si>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</si>
  <si>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</si>
  <si>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</si>
  <si>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</si>
  <si>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</si>
  <si>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</si>
  <si>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</si>
  <si>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</si>
  <si>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</si>
  <si>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</si>
  <si>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</si>
  <si>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</si>
  <si>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</si>
  <si>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</si>
  <si>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</si>
  <si>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</si>
  <si>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</si>
  <si>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</si>
  <si>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</si>
  <si>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</si>
  <si>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</si>
  <si>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</si>
  <si>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</si>
  <si>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</si>
  <si>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</si>
  <si>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</si>
  <si>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</si>
  <si>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</si>
  <si>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</si>
  <si>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</si>
  <si>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</si>
  <si>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</si>
  <si>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</si>
  <si>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</si>
  <si>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</si>
  <si>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</si>
  <si>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</si>
  <si>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</si>
  <si>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</si>
  <si>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</si>
  <si>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</si>
  <si>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</si>
  <si>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</si>
  <si>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</si>
  <si>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</si>
  <si>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</si>
  <si>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</si>
  <si>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</si>
  <si>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</si>
  <si>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</si>
  <si>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</si>
  <si>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</si>
  <si>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</si>
  <si>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</si>
  <si>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</si>
  <si>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</si>
  <si>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</si>
  <si>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</si>
  <si>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</si>
  <si>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</si>
  <si>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</si>
  <si>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</si>
  <si>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</si>
  <si>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</si>
  <si>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</si>
  <si>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</si>
  <si>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</si>
  <si>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</si>
  <si>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</si>
  <si>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</si>
  <si>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</si>
  <si>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</si>
  <si>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</si>
  <si>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</si>
  <si>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</si>
  <si>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</si>
  <si>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</si>
  <si>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</si>
  <si>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</si>
  <si>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</si>
  <si>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</si>
  <si>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</si>
  <si>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</si>
  <si>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</si>
  <si>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</si>
  <si>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</si>
  <si>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</si>
  <si>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</si>
  <si>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</si>
  <si>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</si>
  <si>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</si>
  <si>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</si>
  <si>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</si>
  <si>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</si>
  <si>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</si>
  <si>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</si>
  <si>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</si>
  <si>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</si>
  <si>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</si>
  <si>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</si>
  <si>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</si>
  <si>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</si>
  <si>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</si>
  <si>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</si>
  <si>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</si>
  <si>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</si>
  <si>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</si>
  <si>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</si>
  <si>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</si>
  <si>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</si>
  <si>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</si>
  <si>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</si>
  <si>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</si>
  <si>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</si>
  <si>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</si>
  <si>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</si>
  <si>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</si>
  <si>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</si>
  <si>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</si>
  <si>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</si>
  <si>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</si>
  <si>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</si>
  <si>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</si>
  <si>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</si>
  <si>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</si>
  <si>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</si>
  <si>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</si>
  <si>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</si>
  <si>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</si>
  <si>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</si>
  <si>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</si>
  <si>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</si>
  <si>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</si>
  <si>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</si>
  <si>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</si>
  <si>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</si>
  <si>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</si>
  <si>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</si>
  <si>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</si>
  <si>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</si>
  <si>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</si>
  <si>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</si>
  <si>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</si>
  <si>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</si>
  <si>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</si>
  <si>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</si>
  <si>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</si>
  <si>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</si>
  <si>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</si>
  <si>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</si>
  <si>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</si>
  <si>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</si>
  <si>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</si>
  <si>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</si>
  <si>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</si>
  <si>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</si>
  <si>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</si>
  <si>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</si>
  <si>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</si>
  <si>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</si>
  <si>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</si>
  <si>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</si>
  <si>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</si>
  <si>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</si>
  <si>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</si>
  <si>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</si>
  <si>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</si>
  <si>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</si>
  <si>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</si>
  <si>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</si>
  <si>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</si>
  <si>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</si>
  <si>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</si>
  <si>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</si>
  <si>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</si>
  <si>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</si>
  <si>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</si>
  <si>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</si>
  <si>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</si>
  <si>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</si>
  <si>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</si>
  <si>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</si>
  <si>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</si>
  <si>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</si>
  <si>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</si>
  <si>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</si>
  <si>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</si>
  <si>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</si>
  <si>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</si>
  <si>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</si>
  <si>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</si>
  <si>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</si>
  <si>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</si>
  <si>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</si>
  <si>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</si>
  <si>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</si>
  <si>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</si>
  <si>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</si>
  <si>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</si>
  <si>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</si>
  <si>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</si>
  <si>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</si>
  <si>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</si>
  <si>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</si>
  <si>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</si>
  <si>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</si>
  <si>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</si>
  <si>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</si>
  <si>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</si>
  <si>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</si>
  <si>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</si>
  <si>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</si>
  <si>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</si>
  <si>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</si>
  <si>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</si>
  <si>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</si>
  <si>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</si>
  <si>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</si>
  <si>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</si>
  <si>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</si>
  <si>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</si>
  <si>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</si>
  <si>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</si>
  <si>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</si>
  <si>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</si>
  <si>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</si>
  <si>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</si>
  <si>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</si>
  <si>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</si>
  <si>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</si>
  <si>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</si>
  <si>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</si>
  <si>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</si>
  <si>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</si>
  <si>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</si>
  <si>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</si>
  <si>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</si>
  <si>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</si>
  <si>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</si>
  <si>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</si>
  <si>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</si>
  <si>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</si>
  <si>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</si>
  <si>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</si>
  <si>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</si>
  <si>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</si>
  <si>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</si>
  <si>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</si>
  <si>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</si>
  <si>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</si>
  <si>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</si>
  <si>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</si>
  <si>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</si>
  <si>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</si>
  <si>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</si>
  <si>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</si>
  <si>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</si>
  <si>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</si>
  <si>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</si>
  <si>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</si>
  <si>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</si>
  <si>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</si>
  <si>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</si>
  <si>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</si>
  <si>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</si>
  <si>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</si>
  <si>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</si>
  <si>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</si>
  <si>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</si>
  <si>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</si>
  <si>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</si>
  <si>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</si>
  <si>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</si>
  <si>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</si>
  <si>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</si>
  <si>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</si>
  <si>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</si>
  <si>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</si>
  <si>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</si>
  <si>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</si>
  <si>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</si>
  <si>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</si>
  <si>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</si>
  <si>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</si>
  <si>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</si>
  <si>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</si>
  <si>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</si>
  <si>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</si>
  <si>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</si>
  <si>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</si>
  <si>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</si>
  <si>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</si>
  <si>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</si>
  <si>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</si>
  <si>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</si>
  <si>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</si>
  <si>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</si>
  <si>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</si>
  <si>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</si>
  <si>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</si>
  <si>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</si>
  <si>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</si>
  <si>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</si>
  <si>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</si>
  <si>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</si>
  <si>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</si>
  <si>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</si>
  <si>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</si>
  <si>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</si>
  <si>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</si>
  <si>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</si>
  <si>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</si>
  <si>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</si>
  <si>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</si>
  <si>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</si>
  <si>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</si>
  <si>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</si>
  <si>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</si>
  <si>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</si>
  <si>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</si>
  <si>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</si>
  <si>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</si>
  <si>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</si>
  <si>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</si>
  <si>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</si>
  <si>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</si>
  <si>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</si>
  <si>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</si>
  <si>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</si>
  <si>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</si>
  <si>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</si>
  <si>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</si>
  <si>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</si>
  <si>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</si>
  <si>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</si>
  <si>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</si>
  <si>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</si>
  <si>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</si>
  <si>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</si>
  <si>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</si>
  <si>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</si>
  <si>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</si>
  <si>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</si>
  <si>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</si>
  <si>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</si>
  <si>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</si>
  <si>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</si>
  <si>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</si>
  <si>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</si>
  <si>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</si>
  <si>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</si>
  <si>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</si>
  <si>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</si>
  <si>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</si>
  <si>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</si>
  <si>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</si>
  <si>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</si>
  <si>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</si>
  <si>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</si>
  <si>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</si>
  <si>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</si>
  <si>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</si>
  <si>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</si>
  <si>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</si>
  <si>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</si>
  <si>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</si>
  <si>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</si>
  <si>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</si>
  <si>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</si>
  <si>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</si>
  <si>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</si>
  <si>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</si>
  <si>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</si>
  <si>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</si>
  <si>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</si>
  <si>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</si>
  <si>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</si>
  <si>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</si>
  <si>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</si>
  <si>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</si>
  <si>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</si>
  <si>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</si>
  <si>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</si>
  <si>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</si>
  <si>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</si>
  <si>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</si>
  <si>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</si>
  <si>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</si>
  <si>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</si>
  <si>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</si>
  <si>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</si>
  <si>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</si>
  <si>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</si>
  <si>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</si>
  <si>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</si>
  <si>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</si>
  <si>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</si>
  <si>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</si>
  <si>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</si>
  <si>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</si>
  <si>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</si>
  <si>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</si>
  <si>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</si>
  <si>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</si>
  <si>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</si>
  <si>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</si>
  <si>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</si>
  <si>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</si>
  <si>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</si>
  <si>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</si>
  <si>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</si>
  <si>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</si>
  <si>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</si>
  <si>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</si>
  <si>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</si>
  <si>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</si>
  <si>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</si>
  <si>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</si>
  <si>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</si>
  <si>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</si>
  <si>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</si>
  <si>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</si>
  <si>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</si>
  <si>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</si>
  <si>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</si>
  <si>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</si>
  <si>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</si>
  <si>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</si>
  <si>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</si>
  <si>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</si>
  <si>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</si>
  <si>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</si>
  <si>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</si>
  <si>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</si>
  <si>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</si>
  <si>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</si>
  <si>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</si>
  <si>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</si>
  <si>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</si>
  <si>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</si>
  <si>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</si>
  <si>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</si>
  <si>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</si>
  <si>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</si>
  <si>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</si>
  <si>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</si>
  <si>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</si>
  <si>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</si>
  <si>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</si>
  <si>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</si>
  <si>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</si>
  <si>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</si>
  <si>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</si>
  <si>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</si>
  <si>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</si>
  <si>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</si>
  <si>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</si>
  <si>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</si>
  <si>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</si>
  <si>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</si>
  <si>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</si>
  <si>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</si>
  <si>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</si>
  <si>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</si>
  <si>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</si>
  <si>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</si>
  <si>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</si>
  <si>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</si>
  <si>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</si>
  <si>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</si>
  <si>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</si>
  <si>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</si>
  <si>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</si>
  <si>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</si>
  <si>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</si>
  <si>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</si>
  <si>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</si>
  <si>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</si>
  <si>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</si>
  <si>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</si>
  <si>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</si>
  <si>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</si>
  <si>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</si>
  <si>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</si>
  <si>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</si>
  <si>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</si>
  <si>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</si>
  <si>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</si>
  <si>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</si>
  <si>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</si>
  <si>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</si>
  <si>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</si>
  <si>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</si>
  <si>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</si>
  <si>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</si>
  <si>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</si>
  <si>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</si>
  <si>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</si>
  <si>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</si>
  <si>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</si>
  <si>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</si>
  <si>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</si>
  <si>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</si>
  <si>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</si>
  <si>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</si>
  <si>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</si>
  <si>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</si>
  <si>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</si>
  <si>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</si>
  <si>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</si>
  <si>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</si>
  <si>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</si>
  <si>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</si>
  <si>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</si>
  <si>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</si>
  <si>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</si>
  <si>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</si>
  <si>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</si>
  <si>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</si>
  <si>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</si>
  <si>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</si>
  <si>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</si>
  <si>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</si>
  <si>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</si>
  <si>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</si>
  <si>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</si>
  <si>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</si>
  <si>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</si>
  <si>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</si>
  <si>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</si>
  <si>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</si>
  <si>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</si>
  <si>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</si>
  <si>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</si>
  <si>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</si>
  <si>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</si>
  <si>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</si>
  <si>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</si>
  <si>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</si>
  <si>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</si>
  <si>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</si>
  <si>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</si>
  <si>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</si>
  <si>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</si>
  <si>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</si>
  <si>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</si>
  <si>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</si>
  <si>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</si>
  <si>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</si>
  <si>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</si>
  <si>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</si>
  <si>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</si>
  <si>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</si>
  <si>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</si>
  <si>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</si>
  <si>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</si>
  <si>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</si>
  <si>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</si>
  <si>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</si>
  <si>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</si>
  <si>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</si>
  <si>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</si>
  <si>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</si>
  <si>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</si>
  <si>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</si>
  <si>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</si>
  <si>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</si>
  <si>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</si>
  <si>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</si>
  <si>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</si>
  <si>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</si>
  <si>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</si>
  <si>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</si>
  <si>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</si>
  <si>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</si>
  <si>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</si>
  <si>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</si>
  <si>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</si>
  <si>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</si>
  <si>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</si>
  <si>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</si>
  <si>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</si>
  <si>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</si>
  <si>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</si>
  <si>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</si>
  <si>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</si>
  <si>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</si>
  <si>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</si>
  <si>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</si>
  <si>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</si>
  <si>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</si>
  <si>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</si>
  <si>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</si>
  <si>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</si>
  <si>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</si>
  <si>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</si>
  <si>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</si>
  <si>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</si>
  <si>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</si>
  <si>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</si>
  <si>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</si>
  <si>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</si>
  <si>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</si>
  <si>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</si>
  <si>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</si>
  <si>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</si>
  <si>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</si>
  <si>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</si>
  <si>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</si>
  <si>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</si>
  <si>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</si>
  <si>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</si>
  <si>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</si>
  <si>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</si>
  <si>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</si>
  <si>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</si>
  <si>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</si>
  <si>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</si>
  <si>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</si>
  <si>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</si>
  <si>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</si>
  <si>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</si>
  <si>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</si>
  <si>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</si>
  <si>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</si>
  <si>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</si>
  <si>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</si>
  <si>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</si>
  <si>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</si>
  <si>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</si>
  <si>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</si>
  <si>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</si>
  <si>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</si>
  <si>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</si>
  <si>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</si>
  <si>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</si>
  <si>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</si>
  <si>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</si>
  <si>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</si>
  <si>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</si>
  <si>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</si>
  <si>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</si>
  <si>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</si>
  <si>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</si>
  <si>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</si>
  <si>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</si>
  <si>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</si>
  <si>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</si>
  <si>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</si>
  <si>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</si>
  <si>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</si>
  <si>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</si>
  <si>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</si>
  <si>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</si>
  <si>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</si>
  <si>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</si>
  <si>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</si>
  <si>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</si>
  <si>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</si>
  <si>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</si>
  <si>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</si>
  <si>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</si>
  <si>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</si>
  <si>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</si>
  <si>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</si>
  <si>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</si>
  <si>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</si>
  <si>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</si>
  <si>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</si>
  <si>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</si>
  <si>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</si>
  <si>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</si>
  <si>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</si>
  <si>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</si>
  <si>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</si>
  <si>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</si>
  <si>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</si>
  <si>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</si>
  <si>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</si>
  <si>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</si>
  <si>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</si>
  <si>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</si>
  <si>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</si>
  <si>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</si>
  <si>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</si>
  <si>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</si>
  <si>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</si>
  <si>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</si>
  <si>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</si>
  <si>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</si>
  <si>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</si>
  <si>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</si>
  <si>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</si>
  <si>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</si>
  <si>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</si>
  <si>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</si>
  <si>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</si>
  <si>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</si>
  <si>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</si>
  <si>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</si>
  <si>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</si>
  <si>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</si>
  <si>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</si>
  <si>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</si>
  <si>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</si>
  <si>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</si>
  <si>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</si>
  <si>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</si>
  <si>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</si>
  <si>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</si>
  <si>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</si>
  <si>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</si>
  <si>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</si>
  <si>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</si>
  <si>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</si>
  <si>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</si>
  <si>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</si>
  <si>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</si>
  <si>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</si>
  <si>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</si>
  <si>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</si>
  <si>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</si>
  <si>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</si>
  <si>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</si>
  <si>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</si>
  <si>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</si>
  <si>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</si>
  <si>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</si>
  <si>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</si>
  <si>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</si>
  <si>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</si>
  <si>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</si>
  <si>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</si>
  <si>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</si>
  <si>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</si>
  <si>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</si>
  <si>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</si>
  <si>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</si>
  <si>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</si>
  <si>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</si>
  <si>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</si>
  <si>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</si>
  <si>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</si>
  <si>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</si>
  <si>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</si>
  <si>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</si>
  <si>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</si>
  <si>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</si>
  <si>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</si>
  <si>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</si>
  <si>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</si>
  <si>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</si>
  <si>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</si>
  <si>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</si>
  <si>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</si>
  <si>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</si>
  <si>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</si>
  <si>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</si>
  <si>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</si>
  <si>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</si>
  <si>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</si>
  <si>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</si>
  <si>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</si>
  <si>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</si>
  <si>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</si>
  <si>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</si>
  <si>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</si>
  <si>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</si>
  <si>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</si>
  <si>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</si>
  <si>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</si>
  <si>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</si>
  <si>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</si>
  <si>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</si>
  <si>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</si>
  <si>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</si>
  <si>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</si>
  <si>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</si>
  <si>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</si>
  <si>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</si>
  <si>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</si>
  <si>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</si>
  <si>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</si>
  <si>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</si>
  <si>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</si>
  <si>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</si>
  <si>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</si>
  <si>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</si>
  <si>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</si>
  <si>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</si>
  <si>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</si>
  <si>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</si>
  <si>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</si>
  <si>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</si>
  <si>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</si>
  <si>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</si>
  <si>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</si>
  <si>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</si>
  <si>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</si>
  <si>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</si>
  <si>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</si>
  <si>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</si>
  <si>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</si>
  <si>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</si>
  <si>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</si>
  <si>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</si>
  <si>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</si>
  <si>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</si>
  <si>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</si>
  <si>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</si>
  <si>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</si>
  <si>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</si>
  <si>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</si>
  <si>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</si>
  <si>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</si>
  <si>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</si>
  <si>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</si>
  <si>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</si>
  <si>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</si>
  <si>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</si>
  <si>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</si>
  <si>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</si>
  <si>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</si>
  <si>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</si>
  <si>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</si>
  <si>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</si>
  <si>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</si>
  <si>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</si>
  <si>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</si>
  <si>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</si>
  <si>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</si>
  <si>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</si>
  <si>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</si>
  <si>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</si>
  <si>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</si>
  <si>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</si>
  <si>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</si>
  <si>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</si>
  <si>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</si>
  <si>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</si>
  <si>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</si>
  <si>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</si>
  <si>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</si>
  <si>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</si>
  <si>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</si>
  <si>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</si>
  <si>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</si>
  <si>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</si>
  <si>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</si>
  <si>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</si>
  <si>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</si>
  <si>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</si>
  <si>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</si>
  <si>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</si>
  <si>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</si>
  <si>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</si>
  <si>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</si>
  <si>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</si>
  <si>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</si>
  <si>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</si>
  <si>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</si>
  <si>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</si>
  <si>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</si>
  <si>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</si>
  <si>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</si>
  <si>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</si>
  <si>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</si>
  <si>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</si>
  <si>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</si>
  <si>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</si>
  <si>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</si>
  <si>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</si>
  <si>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</si>
  <si>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</si>
  <si>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</si>
  <si>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</si>
  <si>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</si>
  <si>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</si>
  <si>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</si>
  <si>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</si>
  <si>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</si>
  <si>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</si>
  <si>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</si>
  <si>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</si>
  <si>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</si>
  <si>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</si>
  <si>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</si>
  <si>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</si>
  <si>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</si>
  <si>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</si>
  <si>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</si>
  <si>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</si>
  <si>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</si>
  <si>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</si>
  <si>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</si>
  <si>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</si>
  <si>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</si>
  <si>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</si>
  <si>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</si>
  <si>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</si>
  <si>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</si>
  <si>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</si>
  <si>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</si>
  <si>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</si>
  <si>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</si>
  <si>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</si>
  <si>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</si>
  <si>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</si>
  <si>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</si>
  <si>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</si>
  <si>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</si>
  <si>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</si>
  <si>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</si>
  <si>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</si>
  <si>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</si>
  <si>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</si>
  <si>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</si>
  <si>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</si>
  <si>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</si>
  <si>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</si>
  <si>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</si>
  <si>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</si>
  <si>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</si>
  <si>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</si>
  <si>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</si>
  <si>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</si>
  <si>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</si>
  <si>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</si>
  <si>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</si>
  <si>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</si>
  <si>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</si>
  <si>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</si>
  <si>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</si>
  <si>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</si>
  <si>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</si>
  <si>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</si>
  <si>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</si>
  <si>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</si>
  <si>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</si>
  <si>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</si>
  <si>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</si>
  <si>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</si>
  <si>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</si>
  <si>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</si>
  <si>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</si>
  <si>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</si>
  <si>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</si>
  <si>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</si>
  <si>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</si>
  <si>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</si>
  <si>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</si>
  <si>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</si>
  <si>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</si>
  <si>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</si>
  <si>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</si>
  <si>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</si>
  <si>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</si>
  <si>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</si>
  <si>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</si>
  <si>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</si>
  <si>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</si>
  <si>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</si>
  <si>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</si>
  <si>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</si>
  <si>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</si>
  <si>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</si>
  <si>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</si>
  <si>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</si>
  <si>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</si>
  <si>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</si>
  <si>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</si>
  <si>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</si>
  <si>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</si>
  <si>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</si>
  <si>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</si>
  <si>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</si>
  <si>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</si>
  <si>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</si>
  <si>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</si>
  <si>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</si>
  <si>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</si>
  <si>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</si>
  <si>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</si>
  <si>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</si>
  <si>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</si>
  <si>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</si>
  <si>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</si>
  <si>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</si>
  <si>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</si>
  <si>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</si>
  <si>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</si>
  <si>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</si>
  <si>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</si>
  <si>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</si>
  <si>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</si>
  <si>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</si>
  <si>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</si>
  <si>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</si>
  <si>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</si>
  <si>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</si>
  <si>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</si>
  <si>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</si>
  <si>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</si>
  <si>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</si>
  <si>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</si>
  <si>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</si>
  <si>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</si>
  <si>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</si>
  <si>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</si>
  <si>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</si>
  <si>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</si>
  <si>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</si>
  <si>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</si>
  <si>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</si>
  <si>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</si>
  <si>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</si>
  <si>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</si>
  <si>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</si>
  <si>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</si>
  <si>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</si>
  <si>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</si>
  <si>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</si>
  <si>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</si>
  <si>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</si>
  <si>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</si>
  <si>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</si>
  <si>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</si>
  <si>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</si>
  <si>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</si>
  <si>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</si>
  <si>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</si>
  <si>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</si>
  <si>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</si>
  <si>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</si>
  <si>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</si>
  <si>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</si>
  <si>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</si>
  <si>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</si>
  <si>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</si>
  <si>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</si>
  <si>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</si>
  <si>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</si>
  <si>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</si>
  <si>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</si>
  <si>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</si>
  <si>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</si>
  <si>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</si>
  <si>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</si>
  <si>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</si>
  <si>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</si>
  <si>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</si>
  <si>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</si>
  <si>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</si>
  <si>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</si>
  <si>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</si>
  <si>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</si>
  <si>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</si>
  <si>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</si>
  <si>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</si>
  <si>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</si>
  <si>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</si>
  <si>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</si>
  <si>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</si>
  <si>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</si>
  <si>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</si>
  <si>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</si>
  <si>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</si>
  <si>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</si>
  <si>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</si>
  <si>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</si>
  <si>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</si>
  <si>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</si>
  <si>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</si>
  <si>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</si>
  <si>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</si>
  <si>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</si>
  <si>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</si>
  <si>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</si>
  <si>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</si>
  <si>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</si>
  <si>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</si>
  <si>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</si>
  <si>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</si>
  <si>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</si>
  <si>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</si>
  <si>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</si>
  <si>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</si>
  <si>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</si>
  <si>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</si>
  <si>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</si>
  <si>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</si>
  <si>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</si>
  <si>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</si>
  <si>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</si>
  <si>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</si>
  <si>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</si>
  <si>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</si>
  <si>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</si>
  <si>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</si>
  <si>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</si>
  <si>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</si>
  <si>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</si>
  <si>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</si>
  <si>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</si>
  <si>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</si>
  <si>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</si>
  <si>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</si>
  <si>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</si>
  <si>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</si>
  <si>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</si>
  <si>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</si>
  <si>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</si>
  <si>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</si>
  <si>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</si>
  <si>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</si>
  <si>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</si>
  <si>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</si>
  <si>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</si>
  <si>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</si>
  <si>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</si>
  <si>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</si>
  <si>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</si>
  <si>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</si>
  <si>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</si>
  <si>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</si>
  <si>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</si>
  <si>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</si>
  <si>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</si>
  <si>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</si>
  <si>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</si>
  <si>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</si>
  <si>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</si>
  <si>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</si>
  <si>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</si>
  <si>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</si>
  <si>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</si>
  <si>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</si>
  <si>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</si>
  <si>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</si>
  <si>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</si>
  <si>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</si>
  <si>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</si>
  <si>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</si>
  <si>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</si>
  <si>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</si>
  <si>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</si>
  <si>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</si>
  <si>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</si>
  <si>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</si>
  <si>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</si>
  <si>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</si>
  <si>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</si>
  <si>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</si>
  <si>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</si>
  <si>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</si>
  <si>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</si>
  <si>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</si>
  <si>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</si>
  <si>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</si>
  <si>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</si>
  <si>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</si>
  <si>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</si>
  <si>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</si>
  <si>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</si>
  <si>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</si>
  <si>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</si>
  <si>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</si>
  <si>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</si>
  <si>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</si>
  <si>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</si>
  <si>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</si>
  <si>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</si>
  <si>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</si>
  <si>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</si>
  <si>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</si>
  <si>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</si>
  <si>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</si>
  <si>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</si>
  <si>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</si>
  <si>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</si>
  <si>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</si>
  <si>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</si>
  <si>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</si>
  <si>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</si>
  <si>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</si>
  <si>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</si>
  <si>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</si>
  <si>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</si>
  <si>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</si>
  <si>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</si>
  <si>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</si>
  <si>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</si>
  <si>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</si>
  <si>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</si>
  <si>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</si>
  <si>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</si>
  <si>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</si>
  <si>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</si>
  <si>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</si>
  <si>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</si>
  <si>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</si>
  <si>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</si>
  <si>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</si>
  <si>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</si>
  <si>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</si>
  <si>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</si>
  <si>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</si>
  <si>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</si>
  <si>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</si>
  <si>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</si>
  <si>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</si>
  <si>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</si>
  <si>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</si>
  <si>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</si>
  <si>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</si>
  <si>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</si>
  <si>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</si>
  <si>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</si>
  <si>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</si>
  <si>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</si>
  <si>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</si>
  <si>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</si>
  <si>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</si>
  <si>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</si>
  <si>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</si>
  <si>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</si>
  <si>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</si>
  <si>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</si>
  <si>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</si>
  <si>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</si>
  <si>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</si>
  <si>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</si>
  <si>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</si>
  <si>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</si>
  <si>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</si>
  <si>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</si>
  <si>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</si>
  <si>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</si>
  <si>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</si>
  <si>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</si>
  <si>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</si>
  <si>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</si>
  <si>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</si>
  <si>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</si>
  <si>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</si>
  <si>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</si>
  <si>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</si>
  <si>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</si>
  <si>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</si>
  <si>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</si>
  <si>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</si>
  <si>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</si>
  <si>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</si>
  <si>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</si>
  <si>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</si>
  <si>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</si>
  <si>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</si>
  <si>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</si>
  <si>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</si>
  <si>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</si>
  <si>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</si>
  <si>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</si>
  <si>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</si>
  <si>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</si>
  <si>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</si>
  <si>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</si>
  <si>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</si>
  <si>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</si>
  <si>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</si>
  <si>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</si>
  <si>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</si>
  <si>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</si>
  <si>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</si>
  <si>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</si>
  <si>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</si>
  <si>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</si>
  <si>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</si>
  <si>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</si>
  <si>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</si>
  <si>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</si>
  <si>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</si>
  <si>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</si>
  <si>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</si>
  <si>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</si>
  <si>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</si>
  <si>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</si>
  <si>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</si>
  <si>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</si>
  <si>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</si>
  <si>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</si>
  <si>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</si>
  <si>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</si>
  <si>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</si>
  <si>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</si>
  <si>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</si>
  <si>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</si>
  <si>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</si>
  <si>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</si>
  <si>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</si>
  <si>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</si>
  <si>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</si>
  <si>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</si>
  <si>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</si>
  <si>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</si>
  <si>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</si>
  <si>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</si>
  <si>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</si>
  <si>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</si>
  <si>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</si>
  <si>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</si>
  <si>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</si>
  <si>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</si>
  <si>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</si>
  <si>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</si>
  <si>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</si>
  <si>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</si>
  <si>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</si>
  <si>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</si>
  <si>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</si>
  <si>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</si>
  <si>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</si>
  <si>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</si>
  <si>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</si>
  <si>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</si>
  <si>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</si>
  <si>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</si>
  <si>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</si>
  <si>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</si>
  <si>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</si>
  <si>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</si>
  <si>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</si>
  <si>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</si>
  <si>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</si>
  <si>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</si>
  <si>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</si>
  <si>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</si>
  <si>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</si>
  <si>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</si>
  <si>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</si>
  <si>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</si>
  <si>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</si>
  <si>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</si>
  <si>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</si>
  <si>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</si>
  <si>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</si>
  <si>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</si>
  <si>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</si>
  <si>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</si>
  <si>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</si>
  <si>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</si>
  <si>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</si>
  <si>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</si>
  <si>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</si>
  <si>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</si>
  <si>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</si>
  <si>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</si>
  <si>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</si>
  <si>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</si>
  <si>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</si>
  <si>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</si>
  <si>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</si>
  <si>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</si>
  <si>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</si>
  <si>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</si>
  <si>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</si>
  <si>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</si>
  <si>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</si>
  <si>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</si>
  <si>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</si>
  <si>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</si>
  <si>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</si>
  <si>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</si>
  <si>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</si>
  <si>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</si>
  <si>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</si>
  <si>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</si>
  <si>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</si>
  <si>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</si>
  <si>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</si>
  <si>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</si>
  <si>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</si>
  <si>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</si>
  <si>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</si>
  <si>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</si>
  <si>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</si>
  <si>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</si>
  <si>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</si>
  <si>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</si>
  <si>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</si>
  <si>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</si>
  <si>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</si>
  <si>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</si>
  <si>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</si>
  <si>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</si>
  <si>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</si>
  <si>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</si>
  <si>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</si>
  <si>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</si>
  <si>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</si>
  <si>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</si>
  <si>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</si>
  <si>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</si>
  <si>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</si>
  <si>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</si>
  <si>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</si>
  <si>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</si>
  <si>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</si>
  <si>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</si>
  <si>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</si>
  <si>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</si>
  <si>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</si>
  <si>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</si>
  <si>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</si>
  <si>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</si>
  <si>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</si>
  <si>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</si>
  <si>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</si>
  <si>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</si>
  <si>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</si>
  <si>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</si>
  <si>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</si>
  <si>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</si>
  <si>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</si>
  <si>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</si>
  <si>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</si>
  <si>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</si>
  <si>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</si>
  <si>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</si>
  <si>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</si>
  <si>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</si>
  <si>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</si>
  <si>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</si>
  <si>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</si>
  <si>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</si>
  <si>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</si>
  <si>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</si>
  <si>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</si>
  <si>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</si>
  <si>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</si>
  <si>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</si>
  <si>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</si>
  <si>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</si>
  <si>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</si>
  <si>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</si>
  <si>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</si>
  <si>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</si>
  <si>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</si>
  <si>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</si>
  <si>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</si>
  <si>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</si>
  <si>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</si>
  <si>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</si>
  <si>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</si>
  <si>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</si>
  <si>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</si>
  <si>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</si>
  <si>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</si>
  <si>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</si>
  <si>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</si>
  <si>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</si>
  <si>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</si>
  <si>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</si>
  <si>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</si>
  <si>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</si>
  <si>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</si>
  <si>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</si>
  <si>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</si>
  <si>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</si>
  <si>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</si>
  <si>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</si>
  <si>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</si>
  <si>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</si>
  <si>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</si>
  <si>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</si>
  <si>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</si>
  <si>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</si>
  <si>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</si>
  <si>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</si>
  <si>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</si>
  <si>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</si>
  <si>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</si>
  <si>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</si>
  <si>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</si>
  <si>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</si>
  <si>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</si>
  <si>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</si>
  <si>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</si>
  <si>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</si>
  <si>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</si>
  <si>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</si>
  <si>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</si>
  <si>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</si>
  <si>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</si>
  <si>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</si>
  <si>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</si>
  <si>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</si>
  <si>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</si>
  <si>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</si>
  <si>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</si>
  <si>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</si>
  <si>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</si>
  <si>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</si>
  <si>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</si>
  <si>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</si>
  <si>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</si>
  <si>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</si>
  <si>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</si>
  <si>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</si>
  <si>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</si>
  <si>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</si>
  <si>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</si>
  <si>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</si>
  <si>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</si>
  <si>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</si>
  <si>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</si>
  <si>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</si>
  <si>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</si>
  <si>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</si>
  <si>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</si>
  <si>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</si>
  <si>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</si>
  <si>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</si>
  <si>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</si>
  <si>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</si>
  <si>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</si>
  <si>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</si>
  <si>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</si>
  <si>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</si>
  <si>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</si>
  <si>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</si>
  <si>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</si>
  <si>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</si>
  <si>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</si>
  <si>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</si>
  <si>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</si>
  <si>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</si>
  <si>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</si>
  <si>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</si>
  <si>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</si>
  <si>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</si>
  <si>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</si>
  <si>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</si>
  <si>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</si>
  <si>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</si>
  <si>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</si>
  <si>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</si>
  <si>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</si>
  <si>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</si>
  <si>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</si>
  <si>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</si>
  <si>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</si>
  <si>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</si>
  <si>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</si>
  <si>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</si>
  <si>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</si>
  <si>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</si>
  <si>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</si>
  <si>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</si>
  <si>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</si>
  <si>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</si>
  <si>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</si>
  <si>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</si>
  <si>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</si>
  <si>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</si>
  <si>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</si>
  <si>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</si>
  <si>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</si>
  <si>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</si>
  <si>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</si>
  <si>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</si>
  <si>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</si>
  <si>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</si>
  <si>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</si>
  <si>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</si>
  <si>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</si>
  <si>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</si>
  <si>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</si>
  <si>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</si>
  <si>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</si>
  <si>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</si>
  <si>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</si>
  <si>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</si>
  <si>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</si>
  <si>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</si>
  <si>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</si>
  <si>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</si>
  <si>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</si>
  <si>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</si>
  <si>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</si>
  <si>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</si>
  <si>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</si>
  <si>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</si>
  <si>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</si>
  <si>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</si>
  <si>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</si>
  <si>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</si>
  <si>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</si>
  <si>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</si>
  <si>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</si>
  <si>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</si>
  <si>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</si>
  <si>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</si>
  <si>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</si>
  <si>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</si>
  <si>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</si>
  <si>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</si>
  <si>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</si>
  <si>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</si>
  <si>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</si>
  <si>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</si>
  <si>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</si>
  <si>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</si>
  <si>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</si>
  <si>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</si>
  <si>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</si>
  <si>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</si>
  <si>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</si>
  <si>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</si>
  <si>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</si>
  <si>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</si>
  <si>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</si>
  <si>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</si>
  <si>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</si>
  <si>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</si>
  <si>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</si>
  <si>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</si>
  <si>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</si>
  <si>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</si>
  <si>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</si>
  <si>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</si>
  <si>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</si>
  <si>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</si>
  <si>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</si>
  <si>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</si>
  <si>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</si>
  <si>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</si>
  <si>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</si>
  <si>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</si>
  <si>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</si>
  <si>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</si>
  <si>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</si>
  <si>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</si>
  <si>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</si>
  <si>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</si>
  <si>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</si>
  <si>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</si>
  <si>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</si>
  <si>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</si>
  <si>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</si>
  <si>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</si>
  <si>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</si>
  <si>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</si>
  <si>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</si>
  <si>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</si>
  <si>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</si>
  <si>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</si>
  <si>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</si>
  <si>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</si>
  <si>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</si>
  <si>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</si>
  <si>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</si>
  <si>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</si>
  <si>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</si>
  <si>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</si>
  <si>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</si>
  <si>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</si>
  <si>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</si>
  <si>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</si>
  <si>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</si>
  <si>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</si>
  <si>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</si>
  <si>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</si>
  <si>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</si>
  <si>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</si>
  <si>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</si>
  <si>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</si>
  <si>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</si>
  <si>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</si>
  <si>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</si>
  <si>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</si>
  <si>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</si>
  <si>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</si>
  <si>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</si>
  <si>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</si>
  <si>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</si>
  <si>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</si>
  <si>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</si>
  <si>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</si>
  <si>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</si>
  <si>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</si>
  <si>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</si>
  <si>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</si>
  <si>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</si>
  <si>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</si>
  <si>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</si>
  <si>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</si>
  <si>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</si>
  <si>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</si>
  <si>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</si>
  <si>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</si>
  <si>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</si>
  <si>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</si>
  <si>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</si>
  <si>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</si>
  <si>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</si>
  <si>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</si>
  <si>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</si>
  <si>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</si>
  <si>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</si>
  <si>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</si>
  <si>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</si>
  <si>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</si>
  <si>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</si>
  <si>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</si>
  <si>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</si>
  <si>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</si>
  <si>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</si>
  <si>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</si>
  <si>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</si>
  <si>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</si>
  <si>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</si>
  <si>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</si>
  <si>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</si>
  <si>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</si>
  <si>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</si>
  <si>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</si>
  <si>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</si>
  <si>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</si>
  <si>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</si>
  <si>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</si>
  <si>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</si>
  <si>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</si>
  <si>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</si>
  <si>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</si>
  <si>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</si>
  <si>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</si>
  <si>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</si>
  <si>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</si>
  <si>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</si>
  <si>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</si>
  <si>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</si>
  <si>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</si>
  <si>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</si>
  <si>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</si>
  <si>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</si>
  <si>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</si>
  <si>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</si>
  <si>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</si>
  <si>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</si>
  <si>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</si>
  <si>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</si>
  <si>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</si>
  <si>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</si>
  <si>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</si>
  <si>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</si>
  <si>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</si>
  <si>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</si>
  <si>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</si>
  <si>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</si>
  <si>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</si>
  <si>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</si>
  <si>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</si>
  <si>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</si>
  <si>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</si>
  <si>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</si>
  <si>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</si>
  <si>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</si>
  <si>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</si>
  <si>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</si>
  <si>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</si>
  <si>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</si>
  <si>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</si>
  <si>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</si>
  <si>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</si>
  <si>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</si>
  <si>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</si>
  <si>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</si>
  <si>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</si>
  <si>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</si>
  <si>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</si>
  <si>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</si>
  <si>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</si>
  <si>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</si>
  <si>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</si>
  <si>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</si>
  <si>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</si>
  <si>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</si>
  <si>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</si>
  <si>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</si>
  <si>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</si>
  <si>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</si>
  <si>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</si>
  <si>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</si>
  <si>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</si>
  <si>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</si>
  <si>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</si>
  <si>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</si>
  <si>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</si>
  <si>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</si>
  <si>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</si>
  <si>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</si>
  <si>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</si>
  <si>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</si>
  <si>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</si>
  <si>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</si>
  <si>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</si>
  <si>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</si>
  <si>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</si>
  <si>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</si>
  <si>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</si>
  <si>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</si>
  <si>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</si>
  <si>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</si>
  <si>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</si>
  <si>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</si>
  <si>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</si>
  <si>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</si>
  <si>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</si>
  <si>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</si>
  <si>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</si>
  <si>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</si>
  <si>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</si>
  <si>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</si>
  <si>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</si>
  <si>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</si>
  <si>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</si>
  <si>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</si>
  <si>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</si>
  <si>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</si>
  <si>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</si>
  <si>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</si>
  <si>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</si>
  <si>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</si>
  <si>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</si>
  <si>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</si>
  <si>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</si>
  <si>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</si>
  <si>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</si>
  <si>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</si>
  <si>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</si>
  <si>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</si>
  <si>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</si>
  <si>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</si>
  <si>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</si>
  <si>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</si>
  <si>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</si>
  <si>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</si>
  <si>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</si>
  <si>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</si>
  <si>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</si>
  <si>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</si>
  <si>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</si>
  <si>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</si>
  <si>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</si>
  <si>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</si>
  <si>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</si>
  <si>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</si>
  <si>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</si>
  <si>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</si>
  <si>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</si>
  <si>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</si>
  <si>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</si>
  <si>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</si>
  <si>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</si>
  <si>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</si>
  <si>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</si>
  <si>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</si>
  <si>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</si>
  <si>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</si>
  <si>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</si>
  <si>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</si>
  <si>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</si>
  <si>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</si>
  <si>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</si>
  <si>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</si>
  <si>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</si>
  <si>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</si>
  <si>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</si>
  <si>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</si>
  <si>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</si>
  <si>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</si>
  <si>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</si>
  <si>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</si>
  <si>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</si>
  <si>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</si>
  <si>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</si>
  <si>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</si>
  <si>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</si>
  <si>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</si>
  <si>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</si>
  <si>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</si>
  <si>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</si>
  <si>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</si>
  <si>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</si>
  <si>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</si>
  <si>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</si>
  <si>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</si>
  <si>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</si>
  <si>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</si>
  <si>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</si>
  <si>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</si>
  <si>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</si>
  <si>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</si>
  <si>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</si>
  <si>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</si>
  <si>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</si>
  <si>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</si>
  <si>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</si>
  <si>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</si>
  <si>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</si>
  <si>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</si>
  <si>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</si>
  <si>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</si>
  <si>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</si>
  <si>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</si>
  <si>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</si>
  <si>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</si>
  <si>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</si>
  <si>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</si>
  <si>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</si>
  <si>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</si>
  <si>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</si>
  <si>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</si>
  <si>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</si>
  <si>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</si>
  <si>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</si>
  <si>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</si>
  <si>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</si>
  <si>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</si>
  <si>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</si>
  <si>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</si>
  <si>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</si>
  <si>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</si>
  <si>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</si>
  <si>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</si>
  <si>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</si>
  <si>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</si>
  <si>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</si>
  <si>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</si>
  <si>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</si>
  <si>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</si>
  <si>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</si>
  <si>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</si>
  <si>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</si>
  <si>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</si>
  <si>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</si>
  <si>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</si>
  <si>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</si>
  <si>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</si>
  <si>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</si>
  <si>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</si>
  <si>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</si>
  <si>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</si>
  <si>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</si>
  <si>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</si>
  <si>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</si>
  <si>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</si>
  <si>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</si>
  <si>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</si>
  <si>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</si>
  <si>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</si>
  <si>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</si>
  <si>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</si>
  <si>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</si>
  <si>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</si>
  <si>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</si>
  <si>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</si>
  <si>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</si>
  <si>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</si>
  <si>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</si>
  <si>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</si>
  <si>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</si>
  <si>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</si>
  <si>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</si>
  <si>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</si>
  <si>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</si>
  <si>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</si>
  <si>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</si>
  <si>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</si>
  <si>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</si>
  <si>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</si>
  <si>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</si>
  <si>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</si>
  <si>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</si>
  <si>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</si>
  <si>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</si>
  <si>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</si>
  <si>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</si>
  <si>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</si>
  <si>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</si>
  <si>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</si>
  <si>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</si>
  <si>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</si>
  <si>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</si>
  <si>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</si>
  <si>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</si>
  <si>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</si>
  <si>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</si>
  <si>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</si>
  <si>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</si>
  <si>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</si>
  <si>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</si>
  <si>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</si>
  <si>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</si>
  <si>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</si>
  <si>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</si>
  <si>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</si>
  <si>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</si>
  <si>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</si>
  <si>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</si>
  <si>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</si>
  <si>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</si>
  <si>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</si>
  <si>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</si>
  <si>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</si>
  <si>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</si>
  <si>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</si>
  <si>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</si>
  <si>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</si>
  <si>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</si>
  <si>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</si>
  <si>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</si>
  <si>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</si>
  <si>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</si>
  <si>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</si>
  <si>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</si>
  <si>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</si>
  <si>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</si>
  <si>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</si>
  <si>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</si>
  <si>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</si>
  <si>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</si>
  <si>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</si>
  <si>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</si>
  <si>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</si>
  <si>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</si>
  <si>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</si>
  <si>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</si>
  <si>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</si>
  <si>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</si>
  <si>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</si>
  <si>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</si>
  <si>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</si>
  <si>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</si>
  <si>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</si>
  <si>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</si>
  <si>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</si>
  <si>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</si>
  <si>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</si>
  <si>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</si>
  <si>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</si>
  <si>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</si>
  <si>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</si>
  <si>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</si>
  <si>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</si>
  <si>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</si>
  <si>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</si>
  <si>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</si>
  <si>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</si>
  <si>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</si>
  <si>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</si>
  <si>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</si>
  <si>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</si>
  <si>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</si>
  <si>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</si>
  <si>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</si>
  <si>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</si>
  <si>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</si>
  <si>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</si>
  <si>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</si>
  <si>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</si>
  <si>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</si>
  <si>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</si>
  <si>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</si>
  <si>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</si>
  <si>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</si>
  <si>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</si>
  <si>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</si>
  <si>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</si>
  <si>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</si>
  <si>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</si>
  <si>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</si>
  <si>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</si>
  <si>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</si>
  <si>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</si>
  <si>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</si>
  <si>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</si>
  <si>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</si>
  <si>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</si>
  <si>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</si>
  <si>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</si>
  <si>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</si>
  <si>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</si>
  <si>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</si>
  <si>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</si>
  <si>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</si>
  <si>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</si>
  <si>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</si>
  <si>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</si>
  <si>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</si>
  <si>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</si>
  <si>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</si>
  <si>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</si>
  <si>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</si>
  <si>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</si>
  <si>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</si>
  <si>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</si>
  <si>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</si>
  <si>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</si>
  <si>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</si>
  <si>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</si>
  <si>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</si>
  <si>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</si>
  <si>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</si>
  <si>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</si>
  <si>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</si>
  <si>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</si>
  <si>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</si>
  <si>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</si>
  <si>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</si>
  <si>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</si>
  <si>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</si>
  <si>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</si>
  <si>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</si>
  <si>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</si>
  <si>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</si>
  <si>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</si>
  <si>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</si>
  <si>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</si>
  <si>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</si>
  <si>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</si>
  <si>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</si>
  <si>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</si>
  <si>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</si>
  <si>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</si>
  <si>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</si>
  <si>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</si>
  <si>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</si>
  <si>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</si>
  <si>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</si>
  <si>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</si>
  <si>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</si>
  <si>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</si>
  <si>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</si>
  <si>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</si>
  <si>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</si>
  <si>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</si>
  <si>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</si>
  <si>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</si>
  <si>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</si>
  <si>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</si>
  <si>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</si>
  <si>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</si>
  <si>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</si>
  <si>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</si>
  <si>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</si>
  <si>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</si>
  <si>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</si>
  <si>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</si>
  <si>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</si>
  <si>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</si>
  <si>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</si>
  <si>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</si>
  <si>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</si>
  <si>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</si>
  <si>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</si>
  <si>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</si>
  <si>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</si>
  <si>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</si>
  <si>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</si>
  <si>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</si>
  <si>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</si>
  <si>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</si>
  <si>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</si>
  <si>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</si>
  <si>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</si>
  <si>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</si>
  <si>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</si>
  <si>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</si>
  <si>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</si>
  <si>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</si>
  <si>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</si>
  <si>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</si>
  <si>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</si>
  <si>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</si>
  <si>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</si>
  <si>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</si>
  <si>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</si>
  <si>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</si>
  <si>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</si>
  <si>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</si>
  <si>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</si>
  <si>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</si>
  <si>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</si>
  <si>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</si>
  <si>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</si>
  <si>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</si>
  <si>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</si>
  <si>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</si>
  <si>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</si>
  <si>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</si>
  <si>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</si>
  <si>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</si>
  <si>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</si>
  <si>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</si>
  <si>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</si>
  <si>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</si>
  <si>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</si>
  <si>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</si>
  <si>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</si>
  <si>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</si>
  <si>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</si>
  <si>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</si>
  <si>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</si>
  <si>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</si>
  <si>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</si>
  <si>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</si>
  <si>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</si>
  <si>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</si>
  <si>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</si>
  <si>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</si>
  <si>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</si>
  <si>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</si>
  <si>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</si>
  <si>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</si>
  <si>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</si>
  <si>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</si>
  <si>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</si>
  <si>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</si>
  <si>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</si>
  <si>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</si>
  <si>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</si>
  <si>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</si>
  <si>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</si>
  <si>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</si>
  <si>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</si>
  <si>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</si>
  <si>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</si>
  <si>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</si>
  <si>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</si>
  <si>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</si>
  <si>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</si>
  <si>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</si>
  <si>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</si>
  <si>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</si>
  <si>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</si>
  <si>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</si>
  <si>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</si>
  <si>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</si>
  <si>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</si>
  <si>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</si>
  <si>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</si>
  <si>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</si>
  <si>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</si>
  <si>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</si>
  <si>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</si>
  <si>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</si>
  <si>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</si>
  <si>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</si>
  <si>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</si>
  <si>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</si>
  <si>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</si>
  <si>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</si>
  <si>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</si>
  <si>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</si>
  <si>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</si>
  <si>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</si>
  <si>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</si>
  <si>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</si>
  <si>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</si>
  <si>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</si>
  <si>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</si>
  <si>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</si>
  <si>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</si>
  <si>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</si>
  <si>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</si>
  <si>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</si>
  <si>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</si>
  <si>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</si>
  <si>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</si>
  <si>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</si>
  <si>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</si>
  <si>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</si>
  <si>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</si>
  <si>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</si>
  <si>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</si>
  <si>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</si>
  <si>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</si>
  <si>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</si>
  <si>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</si>
  <si>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</si>
  <si>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</si>
  <si>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</si>
  <si>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</si>
  <si>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</si>
  <si>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</si>
  <si>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</si>
  <si>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</si>
  <si>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</si>
  <si>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</si>
  <si>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</si>
  <si>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</si>
  <si>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</si>
  <si>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</si>
  <si>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</si>
  <si>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</si>
  <si>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</si>
  <si>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</si>
  <si>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</si>
  <si>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</si>
  <si>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</si>
  <si>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</si>
  <si>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</si>
  <si>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</si>
  <si>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</si>
  <si>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</si>
  <si>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</si>
  <si>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</si>
  <si>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</si>
  <si>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</si>
  <si>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</si>
  <si>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</si>
  <si>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</si>
  <si>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</si>
  <si>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</si>
  <si>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</si>
  <si>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</si>
  <si>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</si>
  <si>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</si>
  <si>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</si>
  <si>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</si>
  <si>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</si>
  <si>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</si>
  <si>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</si>
  <si>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</si>
  <si>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</si>
  <si>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</si>
  <si>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</si>
  <si>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</si>
  <si>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</si>
  <si>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</si>
  <si>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</si>
  <si>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</si>
  <si>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</si>
  <si>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</si>
  <si>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</si>
  <si>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</si>
  <si>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</si>
  <si>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</si>
  <si>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</si>
  <si>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</si>
  <si>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</si>
  <si>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</si>
  <si>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</si>
  <si>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</si>
  <si>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</si>
  <si>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</si>
  <si>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</si>
  <si>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</si>
  <si>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</si>
  <si>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</si>
  <si>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</si>
  <si>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</si>
  <si>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</si>
  <si>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</si>
  <si>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</si>
  <si>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</si>
  <si>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</si>
  <si>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</si>
  <si>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</si>
  <si>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</si>
  <si>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</si>
  <si>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</si>
  <si>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</si>
  <si>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</si>
  <si>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</si>
  <si>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</si>
  <si>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</si>
  <si>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</si>
  <si>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</si>
  <si>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</si>
  <si>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</si>
  <si>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</si>
  <si>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</si>
  <si>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</si>
  <si>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</si>
  <si>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</si>
  <si>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</si>
  <si>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</si>
  <si>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</si>
  <si>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</si>
  <si>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</si>
  <si>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</si>
  <si>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</si>
  <si>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</si>
  <si>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</si>
  <si>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</si>
  <si>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</si>
  <si>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</si>
  <si>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</si>
  <si>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</si>
  <si>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</si>
  <si>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</si>
  <si>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</si>
  <si>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</si>
  <si>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</si>
  <si>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</si>
  <si>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</si>
  <si>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</si>
  <si>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</si>
  <si>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</si>
  <si>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</si>
  <si>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</si>
  <si>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</si>
  <si>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</si>
  <si>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</si>
  <si>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</si>
  <si>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</si>
  <si>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</si>
  <si>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</si>
  <si>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</si>
  <si>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</si>
  <si>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</si>
  <si>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</si>
  <si>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</si>
  <si>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</si>
  <si>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</si>
  <si>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</si>
  <si>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</si>
  <si>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</si>
  <si>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</si>
  <si>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</si>
  <si>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</si>
  <si>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</si>
  <si>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</si>
  <si>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</si>
  <si>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</si>
  <si>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</si>
  <si>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</si>
  <si>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</si>
  <si>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</si>
  <si>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</si>
  <si>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</si>
  <si>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</si>
  <si>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</si>
  <si>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</si>
  <si>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</si>
  <si>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</si>
  <si>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</si>
  <si>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</si>
  <si>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</si>
  <si>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</si>
  <si>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</si>
  <si>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</si>
  <si>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</si>
  <si>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</si>
  <si>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</si>
  <si>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</si>
  <si>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</si>
  <si>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</si>
  <si>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</si>
  <si>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</si>
  <si>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</si>
  <si>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</si>
  <si>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</si>
  <si>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</si>
  <si>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</si>
  <si>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</si>
  <si>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</si>
  <si>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</si>
  <si>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</si>
  <si>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</si>
  <si>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</si>
  <si>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</si>
  <si>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</si>
  <si>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</si>
  <si>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</si>
  <si>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</si>
  <si>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</si>
  <si>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</si>
  <si>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</si>
  <si>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</si>
  <si>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</si>
  <si>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</si>
  <si>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</si>
  <si>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</si>
  <si>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</si>
  <si>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</si>
  <si>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</si>
  <si>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</si>
  <si>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</si>
  <si>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</si>
  <si>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</si>
  <si>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</si>
  <si>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</si>
  <si>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</si>
  <si>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</si>
  <si>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</si>
  <si>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</si>
  <si>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</si>
  <si>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</si>
  <si>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</si>
  <si>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</si>
  <si>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</si>
  <si>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</si>
  <si>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</si>
  <si>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</si>
  <si>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</si>
  <si>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</si>
  <si>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</si>
  <si>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</si>
  <si>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</si>
  <si>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</si>
  <si>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</si>
  <si>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</si>
  <si>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</si>
  <si>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</si>
  <si>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</si>
  <si>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</si>
  <si>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</si>
  <si>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</si>
  <si>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</si>
  <si>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</si>
  <si>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</si>
  <si>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</si>
  <si>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</si>
  <si>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</si>
  <si>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</si>
  <si>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</si>
  <si>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</si>
  <si>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</si>
  <si>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</si>
  <si>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</si>
  <si>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</si>
  <si>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</si>
  <si>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</si>
  <si>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</si>
  <si>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</si>
  <si>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</si>
  <si>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</si>
  <si>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</si>
  <si>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</si>
  <si>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</si>
  <si>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</si>
  <si>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</si>
  <si>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</si>
  <si>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</si>
  <si>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</si>
  <si>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</si>
  <si>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</si>
  <si>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</si>
  <si>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</si>
  <si>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</si>
  <si>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</si>
  <si>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</si>
  <si>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</si>
  <si>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</si>
  <si>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</si>
  <si>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</si>
  <si>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</si>
  <si>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</si>
  <si>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</si>
  <si>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</si>
  <si>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</si>
  <si>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</si>
  <si>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</si>
  <si>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</si>
  <si>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</si>
  <si>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</si>
  <si>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</si>
  <si>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</si>
  <si>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</si>
  <si>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</si>
  <si>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</si>
  <si>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</si>
  <si>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</si>
  <si>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</si>
  <si>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</si>
  <si>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</si>
  <si>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</si>
  <si>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</si>
  <si>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</si>
  <si>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</si>
  <si>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</si>
  <si>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</si>
  <si>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</si>
  <si>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</si>
  <si>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</si>
  <si>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</si>
  <si>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</si>
  <si>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</si>
  <si>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</si>
  <si>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</si>
  <si>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</si>
  <si>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</si>
  <si>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</si>
  <si>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</si>
  <si>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</si>
  <si>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</si>
  <si>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</si>
  <si>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</si>
  <si>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</si>
  <si>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</si>
  <si>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</si>
  <si>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</si>
  <si>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</si>
  <si>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</si>
  <si>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</si>
  <si>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</si>
  <si>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</si>
  <si>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</si>
  <si>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</si>
  <si>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</si>
  <si>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</si>
  <si>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</si>
  <si>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</si>
  <si>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</si>
  <si>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</si>
  <si>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</si>
  <si>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</si>
  <si>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</si>
  <si>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</si>
  <si>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</si>
  <si>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</si>
  <si>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</si>
  <si>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</si>
  <si>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</si>
  <si>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</si>
  <si>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</si>
  <si>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</si>
  <si>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</si>
  <si>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</si>
  <si>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</si>
  <si>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</si>
  <si>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</si>
  <si>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</si>
  <si>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</si>
  <si>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</si>
  <si>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</si>
  <si>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</si>
  <si>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</si>
  <si>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</si>
  <si>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</si>
  <si>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</si>
  <si>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</si>
  <si>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</si>
  <si>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</si>
  <si>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</si>
  <si>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</si>
  <si>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</si>
  <si>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</si>
  <si>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</si>
  <si>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</si>
  <si>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</si>
  <si>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</si>
  <si>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</si>
  <si>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</si>
  <si>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</si>
  <si>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</si>
  <si>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</si>
  <si>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</si>
  <si>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</si>
  <si>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</si>
  <si>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</si>
  <si>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</si>
  <si>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</si>
  <si>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</si>
  <si>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</si>
  <si>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</si>
  <si>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</si>
  <si>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</si>
  <si>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</si>
  <si>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</si>
  <si>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</si>
  <si>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</si>
  <si>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</si>
  <si>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</si>
  <si>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</si>
  <si>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</si>
  <si>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</si>
  <si>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</si>
  <si>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</si>
  <si>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</si>
  <si>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</si>
  <si>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</si>
  <si>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</si>
  <si>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</si>
  <si>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</si>
  <si>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</si>
  <si>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</si>
  <si>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</si>
  <si>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</si>
  <si>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</si>
  <si>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</si>
  <si>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</si>
  <si>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</si>
  <si>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</si>
  <si>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</si>
  <si>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</si>
  <si>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</si>
  <si>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</si>
  <si>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</si>
  <si>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</si>
  <si>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</si>
  <si>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</si>
  <si>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</si>
  <si>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</si>
  <si>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</si>
  <si>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</si>
  <si>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</si>
  <si>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</si>
  <si>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</si>
  <si>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</si>
  <si>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</si>
  <si>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</si>
  <si>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</si>
  <si>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</si>
  <si>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</si>
  <si>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</si>
  <si>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</si>
  <si>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</si>
  <si>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</si>
  <si>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</si>
  <si>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</si>
  <si>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</si>
  <si>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</si>
  <si>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</si>
  <si>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</si>
  <si>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</si>
  <si>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</si>
  <si>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</si>
  <si>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</si>
  <si>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</si>
  <si>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</si>
  <si>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</si>
  <si>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</si>
  <si>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</si>
  <si>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</si>
  <si>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</si>
  <si>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</si>
  <si>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</si>
  <si>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</si>
  <si>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</si>
  <si>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</si>
  <si>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</si>
  <si>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</si>
  <si>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</si>
  <si>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</si>
  <si>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</si>
  <si>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</si>
  <si>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</si>
  <si>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</si>
  <si>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</si>
  <si>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</si>
  <si>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</si>
  <si>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</si>
  <si>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</si>
  <si>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</si>
  <si>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</si>
  <si>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</si>
  <si>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</si>
  <si>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</si>
  <si>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</si>
  <si>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</si>
  <si>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</si>
  <si>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</si>
  <si>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</si>
  <si>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</si>
  <si>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</si>
  <si>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</si>
  <si>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</si>
  <si>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</si>
  <si>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</si>
  <si>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</si>
  <si>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</si>
  <si>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</si>
  <si>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</si>
  <si>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</si>
  <si>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</si>
  <si>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</si>
  <si>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</si>
  <si>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</si>
  <si>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</si>
  <si>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</si>
  <si>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</si>
  <si>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</si>
  <si>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</si>
  <si>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</si>
  <si>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</si>
  <si>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</si>
  <si>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</si>
  <si>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</si>
  <si>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</si>
  <si>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</si>
  <si>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</si>
  <si>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</si>
  <si>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</si>
  <si>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</si>
  <si>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</si>
  <si>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</si>
  <si>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</si>
  <si>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</si>
  <si>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</si>
  <si>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</si>
  <si>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</si>
  <si>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</si>
  <si>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</si>
  <si>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</si>
  <si>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</si>
  <si>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</si>
  <si>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</si>
  <si>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</si>
  <si>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</si>
  <si>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</si>
  <si>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</si>
  <si>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</si>
  <si>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</si>
  <si>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</si>
  <si>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</si>
  <si>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</si>
  <si>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</si>
  <si>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</si>
  <si>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</si>
  <si>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</si>
  <si>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</si>
  <si>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</si>
  <si>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</si>
  <si>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</si>
  <si>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</si>
  <si>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</si>
  <si>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</si>
  <si>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</si>
  <si>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</si>
  <si>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</si>
  <si>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</si>
  <si>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</si>
  <si>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</si>
  <si>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</si>
  <si>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</si>
  <si>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</si>
  <si>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</si>
  <si>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</si>
  <si>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</si>
  <si>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</si>
  <si>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</si>
  <si>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</si>
  <si>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</si>
  <si>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</si>
  <si>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</si>
  <si>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</si>
  <si>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</si>
  <si>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</si>
  <si>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</si>
  <si>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</si>
  <si>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</si>
  <si>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</si>
  <si>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</si>
  <si>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</si>
  <si>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</si>
  <si>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</si>
  <si>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</si>
  <si>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</si>
  <si>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</si>
  <si>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</si>
  <si>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</si>
  <si>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</si>
  <si>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</si>
  <si>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</si>
  <si>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</si>
  <si>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</si>
  <si>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</si>
  <si>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</si>
  <si>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</si>
  <si>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</si>
  <si>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</si>
  <si>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</si>
  <si>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</si>
  <si>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</si>
  <si>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</si>
  <si>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</si>
  <si>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</si>
  <si>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</si>
  <si>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</si>
  <si>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</si>
  <si>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</si>
  <si>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</si>
  <si>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</si>
  <si>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</si>
  <si>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</si>
  <si>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</si>
  <si>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</si>
  <si>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</si>
  <si>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</si>
  <si>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</si>
  <si>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</si>
  <si>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</si>
  <si>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</si>
  <si>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</si>
  <si>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</si>
  <si>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</si>
  <si>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</si>
  <si>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</si>
  <si>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</si>
  <si>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</si>
  <si>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</si>
  <si>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</si>
  <si>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</si>
  <si>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</si>
  <si>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</si>
  <si>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</si>
  <si>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</si>
  <si>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</si>
  <si>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</si>
  <si>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</si>
  <si>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</si>
  <si>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</si>
  <si>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</si>
  <si>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</si>
  <si>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</si>
  <si>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</si>
  <si>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</si>
  <si>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</si>
  <si>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</si>
  <si>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</si>
  <si>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</si>
  <si>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</si>
  <si>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</si>
  <si>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</si>
  <si>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</si>
  <si>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</si>
  <si>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</si>
  <si>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</si>
  <si>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</si>
  <si>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</si>
  <si>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</si>
  <si>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</si>
  <si>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</si>
  <si>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</si>
  <si>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</si>
  <si>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</si>
  <si>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</si>
  <si>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</si>
  <si>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</si>
  <si>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</si>
  <si>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</si>
  <si>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</si>
  <si>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</si>
  <si>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</si>
  <si>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</si>
  <si>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</si>
  <si>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</si>
  <si>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</si>
  <si>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</si>
  <si>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</si>
  <si>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</si>
  <si>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</si>
  <si>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</si>
  <si>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</si>
  <si>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</si>
  <si>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</si>
  <si>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</si>
  <si>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</si>
  <si>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</si>
  <si>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</si>
  <si>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</si>
  <si>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</si>
  <si>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</si>
  <si>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</si>
  <si>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</si>
  <si>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</si>
  <si>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</si>
  <si>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</si>
  <si>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</si>
  <si>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</si>
  <si>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</si>
  <si>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</si>
  <si>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</si>
  <si>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</si>
  <si>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</si>
  <si>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</si>
  <si>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</si>
  <si>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</si>
  <si>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</si>
  <si>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</si>
  <si>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</si>
  <si>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</si>
  <si>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</si>
  <si>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</si>
  <si>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</si>
  <si>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</si>
  <si>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</si>
  <si>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</si>
  <si>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</si>
  <si>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</si>
  <si>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</si>
  <si>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</si>
  <si>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</si>
  <si>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</si>
  <si>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</si>
  <si>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</si>
  <si>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</si>
  <si>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</si>
  <si>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</si>
  <si>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</si>
  <si>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</si>
  <si>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</si>
  <si>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</si>
  <si>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</si>
  <si>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</si>
  <si>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</si>
  <si>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</si>
  <si>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</si>
  <si>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</si>
  <si>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</si>
  <si>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</si>
  <si>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</si>
  <si>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</si>
  <si>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</si>
  <si>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</si>
  <si>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</si>
  <si>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</si>
  <si>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</si>
  <si>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</si>
  <si>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</si>
  <si>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</si>
  <si>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</si>
  <si>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</si>
  <si>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</si>
  <si>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</si>
  <si>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</si>
  <si>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</si>
  <si>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</si>
  <si>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</si>
  <si>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</si>
  <si>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</si>
  <si>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</si>
  <si>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</si>
  <si>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</si>
  <si>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</si>
  <si>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</si>
  <si>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</si>
  <si>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</si>
  <si>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</si>
  <si>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</si>
  <si>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</si>
  <si>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</si>
  <si>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</si>
  <si>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</si>
  <si>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</si>
  <si>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</si>
  <si>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</si>
  <si>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</si>
  <si>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</si>
  <si>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</si>
  <si>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</si>
  <si>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</si>
  <si>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</si>
  <si>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</si>
  <si>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</si>
  <si>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</si>
  <si>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</si>
  <si>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</si>
  <si>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</si>
  <si>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</si>
  <si>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</si>
  <si>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</si>
  <si>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</si>
  <si>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</si>
  <si>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</si>
  <si>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</si>
  <si>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</si>
  <si>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</si>
  <si>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</si>
  <si>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</si>
  <si>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</si>
  <si>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</si>
  <si>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</si>
  <si>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</si>
  <si>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</si>
  <si>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</si>
  <si>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</si>
  <si>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</si>
  <si>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</si>
  <si>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</si>
  <si>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</si>
  <si>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</si>
  <si>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</si>
  <si>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</si>
  <si>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</si>
  <si>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</si>
  <si>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</si>
  <si>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</si>
  <si>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</si>
  <si>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</si>
  <si>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</si>
  <si>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</si>
  <si>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</si>
  <si>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</si>
  <si>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</si>
  <si>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</si>
  <si>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</si>
  <si>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</si>
  <si>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</si>
  <si>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</si>
  <si>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</si>
  <si>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</si>
  <si>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</si>
  <si>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</si>
  <si>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</si>
  <si>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</si>
  <si>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</si>
  <si>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</si>
  <si>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</si>
  <si>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</si>
  <si>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</si>
  <si>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</si>
  <si>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</si>
  <si>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</si>
  <si>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</si>
  <si>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</si>
  <si>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</si>
  <si>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</si>
  <si>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</si>
  <si>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</si>
  <si>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</si>
  <si>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</si>
  <si>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</si>
  <si>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</si>
  <si>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</si>
  <si>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</si>
  <si>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</si>
  <si>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</si>
  <si>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</si>
  <si>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</si>
  <si>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</si>
  <si>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</si>
  <si>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</si>
  <si>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</si>
  <si>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</si>
  <si>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</si>
  <si>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</si>
  <si>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</si>
  <si>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</si>
  <si>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</si>
  <si>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</si>
  <si>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</si>
  <si>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</si>
  <si>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</si>
  <si>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</si>
  <si>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</si>
  <si>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</si>
  <si>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</si>
  <si>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</si>
  <si>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</si>
  <si>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</si>
  <si>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</si>
  <si>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</si>
  <si>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</si>
  <si>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</si>
  <si>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</si>
  <si>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</si>
  <si>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</si>
  <si>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</si>
  <si>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</si>
  <si>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</si>
  <si>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</si>
  <si>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</si>
  <si>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</si>
  <si>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</si>
  <si>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</si>
  <si>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</si>
  <si>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</si>
  <si>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</si>
  <si>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</si>
  <si>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</si>
  <si>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</si>
  <si>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</si>
  <si>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</si>
  <si>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</si>
  <si>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</si>
  <si>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</si>
  <si>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</si>
  <si>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</si>
  <si>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</si>
  <si>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</si>
  <si>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</si>
  <si>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</si>
  <si>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</si>
  <si>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</si>
  <si>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</si>
  <si>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</si>
  <si>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</si>
  <si>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</si>
  <si>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</si>
  <si>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</si>
  <si>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</si>
  <si>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</si>
  <si>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</si>
  <si>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</si>
  <si>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</si>
  <si>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</si>
  <si>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</si>
  <si>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</si>
  <si>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</si>
  <si>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</si>
  <si>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</si>
  <si>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</si>
  <si>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</si>
  <si>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</si>
  <si>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</si>
  <si>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</si>
  <si>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</si>
  <si>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</si>
  <si>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</si>
  <si>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</si>
  <si>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</si>
  <si>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</si>
  <si>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</si>
  <si>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</si>
  <si>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</si>
  <si>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</si>
  <si>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</si>
  <si>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</si>
  <si>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</si>
  <si>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</si>
  <si>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</si>
  <si>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</si>
  <si>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</si>
  <si>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</si>
  <si>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</si>
  <si>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</si>
  <si>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</si>
  <si>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</si>
  <si>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</si>
  <si>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</si>
  <si>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</si>
  <si>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</si>
  <si>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</si>
  <si>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</si>
  <si>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</si>
  <si>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</si>
  <si>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</si>
  <si>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</si>
  <si>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</si>
  <si>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</si>
  <si>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</si>
  <si>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</si>
  <si>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</si>
  <si>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</si>
  <si>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</si>
  <si>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</si>
  <si>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</si>
  <si>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</si>
  <si>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</si>
  <si>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</si>
  <si>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</si>
  <si>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</si>
  <si>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</si>
  <si>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</si>
  <si>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</si>
  <si>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</si>
  <si>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</si>
  <si>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</si>
  <si>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</si>
  <si>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</si>
  <si>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</si>
  <si>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</si>
  <si>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</si>
  <si>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</si>
  <si>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</si>
  <si>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</si>
  <si>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</si>
  <si>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</si>
  <si>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</si>
  <si>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</si>
  <si>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</si>
  <si>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</si>
  <si>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</si>
  <si>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</si>
  <si>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</si>
  <si>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</si>
  <si>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</si>
  <si>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</si>
  <si>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</si>
  <si>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</si>
  <si>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</si>
  <si>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</si>
  <si>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</si>
  <si>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</si>
  <si>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</si>
  <si>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</si>
  <si>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</si>
  <si>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</si>
  <si>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</si>
  <si>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</si>
  <si>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</si>
  <si>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</si>
  <si>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</si>
  <si>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</si>
  <si>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</si>
  <si>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</si>
  <si>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</si>
  <si>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</si>
  <si>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</si>
  <si>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</si>
  <si>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</si>
  <si>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</si>
  <si>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</si>
  <si>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</si>
  <si>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</si>
  <si>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</si>
  <si>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</si>
  <si>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</si>
  <si>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</si>
  <si>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</si>
  <si>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</si>
  <si>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</si>
  <si>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</si>
  <si>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</si>
  <si>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</si>
  <si>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</si>
  <si>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</si>
  <si>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</si>
  <si>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</si>
  <si>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</si>
  <si>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</si>
  <si>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</si>
  <si>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</si>
  <si>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</si>
  <si>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</si>
  <si>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</si>
  <si>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</si>
  <si>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</si>
  <si>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</si>
  <si>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</si>
  <si>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</si>
  <si>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</si>
  <si>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</si>
  <si>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</si>
  <si>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</si>
  <si>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</si>
  <si>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</si>
  <si>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</si>
  <si>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</si>
  <si>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</si>
  <si>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</si>
  <si>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</si>
  <si>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</si>
  <si>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</si>
  <si>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</si>
  <si>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</si>
  <si>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</si>
  <si>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</si>
  <si>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</si>
  <si>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</si>
  <si>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</si>
  <si>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</si>
  <si>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</si>
  <si>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</si>
  <si>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</si>
  <si>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</si>
  <si>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</si>
  <si>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</si>
  <si>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</si>
  <si>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</si>
  <si>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</si>
  <si>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</si>
  <si>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</si>
  <si>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</si>
  <si>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</si>
  <si>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</si>
  <si>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</si>
  <si>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</si>
  <si>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</si>
  <si>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</si>
  <si>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</si>
  <si>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</si>
  <si>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</si>
  <si>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</si>
  <si>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</si>
  <si>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</si>
  <si>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</si>
  <si>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</si>
  <si>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</si>
  <si>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</si>
  <si>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</si>
  <si>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</si>
  <si>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</si>
  <si>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</si>
  <si>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</si>
  <si>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</si>
  <si>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</si>
  <si>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</si>
  <si>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</si>
  <si>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</si>
  <si>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</si>
  <si>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</si>
  <si>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</si>
  <si>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</si>
  <si>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</si>
  <si>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</si>
  <si>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</si>
  <si>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</si>
  <si>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</si>
  <si>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</si>
  <si>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</si>
  <si>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</si>
  <si>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</si>
  <si>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</si>
  <si>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</si>
  <si>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</si>
  <si>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</si>
  <si>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</si>
  <si>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</si>
  <si>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</si>
  <si>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</si>
  <si>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</si>
  <si>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</si>
  <si>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</si>
  <si>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</si>
  <si>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</si>
  <si>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</si>
  <si>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</si>
  <si>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</si>
  <si>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</si>
  <si>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</si>
  <si>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</si>
  <si>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</si>
  <si>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</si>
  <si>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</si>
  <si>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</si>
  <si>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</si>
  <si>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</si>
  <si>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</si>
  <si>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</si>
  <si>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</si>
  <si>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</si>
  <si>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</si>
  <si>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</si>
  <si>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</si>
  <si>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</si>
  <si>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</si>
  <si>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</si>
  <si>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</si>
  <si>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</si>
  <si>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</si>
  <si>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</si>
  <si>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</si>
  <si>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</si>
  <si>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</si>
  <si>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</si>
  <si>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</si>
  <si>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</si>
  <si>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</si>
  <si>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</si>
  <si>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</si>
  <si>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</si>
  <si>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</si>
  <si>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</si>
  <si>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</si>
  <si>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</si>
  <si>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</si>
  <si>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</si>
  <si>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</si>
  <si>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</si>
  <si>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</si>
  <si>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</si>
  <si>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</si>
  <si>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</si>
  <si>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</si>
  <si>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</si>
  <si>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</si>
  <si>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</si>
  <si>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</si>
  <si>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</si>
  <si>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</si>
  <si>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</si>
  <si>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</si>
  <si>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</si>
  <si>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</si>
  <si>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</si>
  <si>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</si>
  <si>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</si>
  <si>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</si>
  <si>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</si>
  <si>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</si>
  <si>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</si>
  <si>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</si>
  <si>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</si>
  <si>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</si>
  <si>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</si>
  <si>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</si>
  <si>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</si>
  <si>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</si>
  <si>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</si>
  <si>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</si>
  <si>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</si>
  <si>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</si>
  <si>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</si>
  <si>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</si>
  <si>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</si>
  <si>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</si>
  <si>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</si>
  <si>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</si>
  <si>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</si>
  <si>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</si>
  <si>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</si>
  <si>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</si>
  <si>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</si>
  <si>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</si>
  <si>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</si>
  <si>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</si>
  <si>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</si>
  <si>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</si>
  <si>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</si>
  <si>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</si>
  <si>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</si>
  <si>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</si>
  <si>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</si>
  <si>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</si>
  <si>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</si>
  <si>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</si>
  <si>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</si>
  <si>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</si>
  <si>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</si>
  <si>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</si>
  <si>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</si>
  <si>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</si>
  <si>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</si>
  <si>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</si>
  <si>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</si>
  <si>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</si>
  <si>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</si>
  <si>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</si>
  <si>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</si>
  <si>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</si>
  <si>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</si>
  <si>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</si>
  <si>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</si>
  <si>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</si>
  <si>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</si>
  <si>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</si>
  <si>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</si>
  <si>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</si>
  <si>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</si>
  <si>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</si>
  <si>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</si>
  <si>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</si>
  <si>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</si>
  <si>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</si>
  <si>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</si>
  <si>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</si>
  <si>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</si>
  <si>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</si>
  <si>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</si>
  <si>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</si>
  <si>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</si>
  <si>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</si>
  <si>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</si>
  <si>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</si>
  <si>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</si>
  <si>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</si>
  <si>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</si>
  <si>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</si>
  <si>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</si>
  <si>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</si>
  <si>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</si>
  <si>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</si>
  <si>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</si>
  <si>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</si>
  <si>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</si>
  <si>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</si>
  <si>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</si>
  <si>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</si>
  <si>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</si>
  <si>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</si>
  <si>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</si>
  <si>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</si>
  <si>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</si>
  <si>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</si>
  <si>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</si>
  <si>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</si>
  <si>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</si>
  <si>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</si>
  <si>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</si>
  <si>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</si>
  <si>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</si>
  <si>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</si>
  <si>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</si>
  <si>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</si>
  <si>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</si>
  <si>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</si>
  <si>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</si>
  <si>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</si>
  <si>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</si>
  <si>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</si>
  <si>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</si>
  <si>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</si>
  <si>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</si>
  <si>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</si>
  <si>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</si>
  <si>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</si>
  <si>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</si>
  <si>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</si>
  <si>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</si>
  <si>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</si>
  <si>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</si>
  <si>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</si>
  <si>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</si>
  <si>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</si>
  <si>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</si>
  <si>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</si>
  <si>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</si>
  <si>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</si>
  <si>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</si>
  <si>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</si>
  <si>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</si>
  <si>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</si>
  <si>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</si>
  <si>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</si>
  <si>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</si>
  <si>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</si>
  <si>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</si>
  <si>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</si>
  <si>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</si>
  <si>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</si>
  <si>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</si>
  <si>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</si>
  <si>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</si>
  <si>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</si>
  <si>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</si>
  <si>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</si>
  <si>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</si>
  <si>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</si>
  <si>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</si>
  <si>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</si>
  <si>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</si>
  <si>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</si>
  <si>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</si>
  <si>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</si>
  <si>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</si>
  <si>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</si>
  <si>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</si>
  <si>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</si>
  <si>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</si>
  <si>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</si>
  <si>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</si>
  <si>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</si>
  <si>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</si>
  <si>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</si>
  <si>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</si>
  <si>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</si>
  <si>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</si>
  <si>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</si>
  <si>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</si>
  <si>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</si>
  <si>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</si>
  <si>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</si>
  <si>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</si>
  <si>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</si>
  <si>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</si>
  <si>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</si>
  <si>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</si>
  <si>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</si>
  <si>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</si>
  <si>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</si>
  <si>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</si>
  <si>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</si>
  <si>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</si>
  <si>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</si>
  <si>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</si>
  <si>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</si>
  <si>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</si>
  <si>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</si>
  <si>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</si>
  <si>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</si>
  <si>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</si>
  <si>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</si>
  <si>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</si>
  <si>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</si>
  <si>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</si>
  <si>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</si>
  <si>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</si>
  <si>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</si>
  <si>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</si>
  <si>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</si>
  <si>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</si>
  <si>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</si>
  <si>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</si>
  <si>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</si>
  <si>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</si>
  <si>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</si>
  <si>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</si>
  <si>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</si>
  <si>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</si>
  <si>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</si>
  <si>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</si>
  <si>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</si>
  <si>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</si>
  <si>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</si>
  <si>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</si>
  <si>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</si>
  <si>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</si>
  <si>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</si>
  <si>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</si>
  <si>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</si>
  <si>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</si>
  <si>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</si>
  <si>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</si>
  <si>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</si>
  <si>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</si>
  <si>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</si>
  <si>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</si>
  <si>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</si>
  <si>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</si>
  <si>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</si>
  <si>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</si>
  <si>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</si>
  <si>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</si>
  <si>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</si>
  <si>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</si>
  <si>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</si>
  <si>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</si>
  <si>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</si>
  <si>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</si>
  <si>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</si>
  <si>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</si>
  <si>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</si>
  <si>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</si>
  <si>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</si>
  <si>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</si>
  <si>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</si>
  <si>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</si>
  <si>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</si>
  <si>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</si>
  <si>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</si>
  <si>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</si>
  <si>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</si>
  <si>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</si>
  <si>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</si>
  <si>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</si>
  <si>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</si>
  <si>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</si>
  <si>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</si>
  <si>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</si>
  <si>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</si>
  <si>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</si>
  <si>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</si>
  <si>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</si>
  <si>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</si>
  <si>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</si>
  <si>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</si>
  <si>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</si>
  <si>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</si>
  <si>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</si>
  <si>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</si>
  <si>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</si>
  <si>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</si>
  <si>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</si>
  <si>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</si>
  <si>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PennEngineering</t>
  </si>
  <si>
    <t>Cage Code = 46384</t>
  </si>
  <si>
    <t xml:space="preserve">Cage Code  </t>
  </si>
  <si>
    <t>5190 Old Easton Road, Danboro, Pa 18916-1000</t>
  </si>
  <si>
    <t>Jennifer Lake or Tom Rick</t>
  </si>
  <si>
    <t>compliance@pemnet.com</t>
  </si>
  <si>
    <t>215-766-8853</t>
  </si>
  <si>
    <t>Technical Support - Sales</t>
  </si>
  <si>
    <t>Only for KF2, KFH, HFHB, KFB3, KFE, SMTSO, CDA510, and tin plated PennEngineering products.</t>
  </si>
  <si>
    <t>Only for gold plated PennEngineering products.</t>
  </si>
  <si>
    <t>All tin suppliers are on the Responsible Minerals Initiative list.</t>
  </si>
  <si>
    <t>All gold suppliers are on the Responsible Minerals Initiative list.</t>
  </si>
  <si>
    <t>All tin suppliers have responded.</t>
  </si>
  <si>
    <t>All gold suppliers have responded.</t>
  </si>
  <si>
    <t>http;www.pemnet.com/designinfo/conflict-minerals-statement/</t>
  </si>
  <si>
    <t>Only smelters on the RMAP conformant list are used.</t>
  </si>
  <si>
    <t>Due diligence began September, 2012 and is monitored yearly or when changes occur.</t>
  </si>
  <si>
    <t>The EICC / CMRT Template is used by all suppliers</t>
  </si>
  <si>
    <t>Documentation Review</t>
  </si>
  <si>
    <t>CID000760</t>
  </si>
  <si>
    <t>New Brunswick Plating, Luvata Appleton, Erie Plating Company, Element Solutions</t>
  </si>
  <si>
    <t>New Brunswick Plating</t>
  </si>
  <si>
    <t>New Brunswick Plating, Luvata Appleton, Erie Plating Company</t>
  </si>
  <si>
    <t>PEM China</t>
  </si>
  <si>
    <t>Erie Plating Company, Element Solutions</t>
  </si>
  <si>
    <t>Erie Plating Company</t>
  </si>
  <si>
    <t>Element Solutions</t>
  </si>
  <si>
    <t>New Brunswick Plating, Erie Plating Company, Element Solutions</t>
  </si>
  <si>
    <t>Huichang Jinshunda Tin Co.,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</si>
</sst>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57">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ill="1" applyProtection="1">
      <protection hidden="1"/>
    </xf>
    <xf numFmtId="49" fontId="0" fillId="0" borderId="0" xfId="0" applyNumberFormat="1" applyFill="1" applyProtection="1">
      <protection hidden="1"/>
    </xf>
    <xf numFmtId="0" fontId="36" fillId="0" borderId="0" xfId="0" applyFont="1" applyFill="1" applyProtection="1">
      <protection hidden="1"/>
    </xf>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4" fillId="33" borderId="27" xfId="0" applyFont="1" applyFill="1" applyBorder="1" applyAlignment="1" applyProtection="1">
      <alignment horizontal="left" wrapText="1"/>
      <protection hidden="1"/>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Border="1" applyAlignment="1" applyProtection="1">
      <alignment horizontal="center" wrapText="1"/>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12"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xf numFmtId="49" fontId="8" fillId="33" borderId="61" xfId="487" applyNumberFormat="1" applyFill="1" applyBorder="1" applyAlignment="1" applyProtection="1">
      <alignment horizontal="left" vertical="center" wrapText="1"/>
      <protection locked="0"/>
    </xf>
    <xf numFmtId="49" fontId="98" fillId="33" borderId="10" xfId="0" applyNumberFormat="1" applyFont="1" applyFill="1" applyBorder="1" applyAlignment="1" applyProtection="1">
      <alignment horizontal="left" vertical="center" wrapText="1"/>
      <protection locked="0"/>
    </xf>
    <xf numFmtId="49" fontId="98" fillId="33" borderId="37" xfId="0" applyNumberFormat="1" applyFont="1" applyFill="1" applyBorder="1" applyAlignment="1" applyProtection="1">
      <alignment horizontal="left" vertical="center" wrapText="1"/>
      <protection locked="0"/>
    </xf>
    <xf numFmtId="0" fontId="0" fillId="0" borderId="57" xfId="0" applyBorder="1" applyAlignment="1" applyProtection="1">
      <alignment vertical="center" wrapText="1"/>
      <protection locked="0"/>
    </xf>
    <xf numFmtId="0" fontId="0" fillId="0" borderId="19" xfId="0" applyBorder="1" applyAlignment="1" applyProtection="1">
      <alignmen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137">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4"/>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52" sqref="B52"/>
    </sheetView>
  </sheetViews>
  <sheetFormatPr defaultColWidth="9" defaultRowHeight="13.5"/>
  <cols>
    <col min="1" max="1" width="0.84375" style="113" customWidth="1"/>
    <col min="2" max="2" width="8" style="113" customWidth="1"/>
    <col min="3" max="3" width="8.61328125" style="113" customWidth="1"/>
    <col min="4" max="4" width="13" style="213" customWidth="1"/>
    <col min="5" max="5" width="42.3828125" style="113" customWidth="1"/>
    <col min="6" max="6" width="53.3828125" style="113" customWidth="1"/>
    <col min="7" max="7" width="0.84375" style="113" customWidth="1"/>
    <col min="8" max="16384" width="9" style="113"/>
  </cols>
  <sheetData>
    <row r="1" spans="1:7" ht="14" thickTop="1">
      <c r="A1" s="9"/>
      <c r="B1" s="10"/>
      <c r="C1" s="10"/>
      <c r="D1" s="205"/>
      <c r="E1" s="10"/>
      <c r="F1" s="10"/>
      <c r="G1" s="11"/>
    </row>
    <row r="2" spans="1:7">
      <c r="A2" s="362"/>
      <c r="B2" s="38" t="s">
        <v>847</v>
      </c>
      <c r="C2" s="36"/>
      <c r="D2" s="206"/>
      <c r="E2" s="3"/>
      <c r="F2" s="36"/>
      <c r="G2" s="34"/>
    </row>
    <row r="3" spans="1:7">
      <c r="A3" s="362"/>
      <c r="B3" s="5" t="s">
        <v>839</v>
      </c>
      <c r="C3" s="6"/>
      <c r="D3" s="207"/>
      <c r="E3" s="3"/>
      <c r="F3" s="6"/>
      <c r="G3" s="34"/>
    </row>
    <row r="4" spans="1:7" ht="15">
      <c r="A4" s="362"/>
      <c r="B4" s="41" t="s">
        <v>849</v>
      </c>
      <c r="C4" s="7"/>
      <c r="D4" s="208"/>
      <c r="E4" s="3"/>
      <c r="F4" s="7"/>
      <c r="G4" s="34"/>
    </row>
    <row r="5" spans="1:7">
      <c r="A5" s="362"/>
      <c r="B5" s="40" t="s">
        <v>1040</v>
      </c>
      <c r="C5" s="4"/>
      <c r="D5" s="209"/>
      <c r="E5" s="3"/>
      <c r="F5" s="4"/>
      <c r="G5" s="34"/>
    </row>
    <row r="6" spans="1:7">
      <c r="A6" s="362"/>
      <c r="B6" s="8"/>
      <c r="C6" s="8"/>
      <c r="D6" s="210"/>
      <c r="E6" s="8"/>
      <c r="F6" s="8"/>
      <c r="G6" s="34"/>
    </row>
    <row r="7" spans="1:7">
      <c r="A7" s="362"/>
      <c r="B7" s="8"/>
      <c r="C7" s="8"/>
      <c r="D7" s="210"/>
      <c r="E7" s="8"/>
      <c r="F7" s="8"/>
      <c r="G7" s="34"/>
    </row>
    <row r="8" spans="1:7">
      <c r="A8" s="362"/>
      <c r="B8" s="8"/>
      <c r="C8" s="8"/>
      <c r="D8" s="210"/>
      <c r="E8" s="8"/>
      <c r="F8" s="8"/>
      <c r="G8" s="34"/>
    </row>
    <row r="9" spans="1:7">
      <c r="A9" s="362"/>
      <c r="B9" s="365" t="s">
        <v>850</v>
      </c>
      <c r="C9" s="365"/>
      <c r="D9" s="365"/>
      <c r="E9" s="365"/>
      <c r="F9" s="365"/>
      <c r="G9" s="34"/>
    </row>
    <row r="10" spans="1:7" ht="27" customHeight="1">
      <c r="A10" s="362"/>
      <c r="B10" s="366" t="s">
        <v>438</v>
      </c>
      <c r="C10" s="366"/>
      <c r="D10" s="366"/>
      <c r="E10" s="366"/>
      <c r="F10" s="366"/>
      <c r="G10" s="34"/>
    </row>
    <row r="11" spans="1:7" ht="27" customHeight="1">
      <c r="A11" s="362"/>
      <c r="B11" s="367"/>
      <c r="C11" s="367"/>
      <c r="D11" s="367"/>
      <c r="E11" s="367"/>
      <c r="F11" s="367"/>
      <c r="G11" s="34"/>
    </row>
    <row r="12" spans="1:7">
      <c r="A12" s="362"/>
      <c r="B12" s="42" t="s">
        <v>848</v>
      </c>
      <c r="C12" s="43" t="s">
        <v>851</v>
      </c>
      <c r="D12" s="211" t="s">
        <v>852</v>
      </c>
      <c r="E12" s="43" t="s">
        <v>612</v>
      </c>
      <c r="F12" s="43" t="s">
        <v>613</v>
      </c>
      <c r="G12" s="34"/>
    </row>
    <row r="13" spans="1:7" ht="20">
      <c r="A13" s="362"/>
      <c r="B13" s="2">
        <v>1</v>
      </c>
      <c r="C13" s="37" t="s">
        <v>1088</v>
      </c>
      <c r="D13" s="39" t="s">
        <v>876</v>
      </c>
      <c r="E13" s="194" t="s">
        <v>853</v>
      </c>
      <c r="F13" s="194"/>
      <c r="G13" s="34"/>
    </row>
    <row r="14" spans="1:7" ht="30">
      <c r="A14" s="362"/>
      <c r="B14" s="2">
        <v>2</v>
      </c>
      <c r="C14" s="37" t="s">
        <v>1088</v>
      </c>
      <c r="D14" s="39" t="s">
        <v>1025</v>
      </c>
      <c r="E14" s="194" t="s">
        <v>530</v>
      </c>
      <c r="F14" s="194" t="s">
        <v>531</v>
      </c>
      <c r="G14" s="34"/>
    </row>
    <row r="15" spans="1:7" ht="89.15" customHeight="1">
      <c r="A15" s="362"/>
      <c r="B15" s="368">
        <v>2.0099999999999998</v>
      </c>
      <c r="C15" s="359" t="s">
        <v>1088</v>
      </c>
      <c r="D15" s="371" t="s">
        <v>2265</v>
      </c>
      <c r="E15" s="195" t="s">
        <v>614</v>
      </c>
      <c r="F15" s="195" t="s">
        <v>617</v>
      </c>
      <c r="G15" s="34"/>
    </row>
    <row r="16" spans="1:7" ht="99" customHeight="1">
      <c r="A16" s="362"/>
      <c r="B16" s="369"/>
      <c r="C16" s="360"/>
      <c r="D16" s="372"/>
      <c r="E16" s="196"/>
      <c r="F16" s="196" t="s">
        <v>615</v>
      </c>
      <c r="G16" s="34"/>
    </row>
    <row r="17" spans="1:7" ht="63" customHeight="1">
      <c r="A17" s="362"/>
      <c r="B17" s="370"/>
      <c r="C17" s="361"/>
      <c r="D17" s="373"/>
      <c r="E17" s="37"/>
      <c r="F17" s="37" t="s">
        <v>616</v>
      </c>
      <c r="G17" s="34"/>
    </row>
    <row r="18" spans="1:7" ht="117" customHeight="1">
      <c r="A18" s="362"/>
      <c r="B18" s="368">
        <v>2.02</v>
      </c>
      <c r="C18" s="359" t="s">
        <v>1088</v>
      </c>
      <c r="D18" s="371" t="s">
        <v>2266</v>
      </c>
      <c r="E18" s="195" t="s">
        <v>439</v>
      </c>
      <c r="F18" s="195" t="s">
        <v>525</v>
      </c>
      <c r="G18" s="34"/>
    </row>
    <row r="19" spans="1:7" ht="71.150000000000006" customHeight="1">
      <c r="A19" s="362"/>
      <c r="B19" s="369"/>
      <c r="C19" s="360"/>
      <c r="D19" s="372"/>
      <c r="E19" s="196" t="s">
        <v>529</v>
      </c>
      <c r="F19" s="196" t="s">
        <v>440</v>
      </c>
      <c r="G19" s="34"/>
    </row>
    <row r="20" spans="1:7" ht="90.75" customHeight="1">
      <c r="A20" s="362"/>
      <c r="B20" s="369"/>
      <c r="C20" s="360"/>
      <c r="D20" s="372"/>
      <c r="E20" s="196"/>
      <c r="F20" s="196" t="s">
        <v>619</v>
      </c>
      <c r="G20" s="34"/>
    </row>
    <row r="21" spans="1:7" ht="74.25" customHeight="1">
      <c r="A21" s="362"/>
      <c r="B21" s="370"/>
      <c r="C21" s="361"/>
      <c r="D21" s="373"/>
      <c r="E21" s="37"/>
      <c r="F21" s="37" t="s">
        <v>618</v>
      </c>
      <c r="G21" s="34"/>
    </row>
    <row r="22" spans="1:7" ht="90" customHeight="1">
      <c r="A22" s="362"/>
      <c r="B22" s="353">
        <v>2.0299999999999998</v>
      </c>
      <c r="C22" s="353" t="s">
        <v>822</v>
      </c>
      <c r="D22" s="356" t="s">
        <v>2267</v>
      </c>
      <c r="E22" s="359" t="s">
        <v>437</v>
      </c>
      <c r="F22" s="195" t="s">
        <v>460</v>
      </c>
      <c r="G22" s="34"/>
    </row>
    <row r="23" spans="1:7" ht="109.5" customHeight="1">
      <c r="A23" s="362"/>
      <c r="B23" s="354"/>
      <c r="C23" s="354"/>
      <c r="D23" s="357"/>
      <c r="E23" s="360"/>
      <c r="F23" s="196" t="s">
        <v>823</v>
      </c>
      <c r="G23" s="34"/>
    </row>
    <row r="24" spans="1:7" ht="74.25" customHeight="1">
      <c r="A24" s="362"/>
      <c r="B24" s="355"/>
      <c r="C24" s="355"/>
      <c r="D24" s="358"/>
      <c r="E24" s="361"/>
      <c r="F24" s="37" t="s">
        <v>436</v>
      </c>
      <c r="G24" s="34"/>
    </row>
    <row r="25" spans="1:7" ht="72" customHeight="1">
      <c r="A25" s="362"/>
      <c r="B25" s="2" t="s">
        <v>458</v>
      </c>
      <c r="C25" s="37" t="s">
        <v>459</v>
      </c>
      <c r="D25" s="39" t="s">
        <v>2268</v>
      </c>
      <c r="E25" s="37" t="s">
        <v>2263</v>
      </c>
      <c r="F25" s="37" t="s">
        <v>461</v>
      </c>
      <c r="G25" s="34"/>
    </row>
    <row r="26" spans="1:7" ht="98.15" customHeight="1">
      <c r="A26" s="362"/>
      <c r="B26" s="374">
        <v>3</v>
      </c>
      <c r="C26" s="368" t="s">
        <v>70</v>
      </c>
      <c r="D26" s="371" t="s">
        <v>2269</v>
      </c>
      <c r="E26" s="359" t="s">
        <v>0</v>
      </c>
      <c r="F26" s="195" t="s">
        <v>64</v>
      </c>
      <c r="G26" s="34"/>
    </row>
    <row r="27" spans="1:7" ht="90" customHeight="1">
      <c r="A27" s="362"/>
      <c r="B27" s="375"/>
      <c r="C27" s="369"/>
      <c r="D27" s="372"/>
      <c r="E27" s="360"/>
      <c r="F27" s="196" t="s">
        <v>59</v>
      </c>
      <c r="G27" s="34"/>
    </row>
    <row r="28" spans="1:7" ht="19.399999999999999" customHeight="1">
      <c r="A28" s="362"/>
      <c r="B28" s="375"/>
      <c r="C28" s="369"/>
      <c r="D28" s="372"/>
      <c r="E28" s="360"/>
      <c r="F28" s="196" t="s">
        <v>60</v>
      </c>
      <c r="G28" s="34"/>
    </row>
    <row r="29" spans="1:7" ht="74.5" customHeight="1">
      <c r="A29" s="362"/>
      <c r="B29" s="375"/>
      <c r="C29" s="369"/>
      <c r="D29" s="372"/>
      <c r="E29" s="360"/>
      <c r="F29" s="196" t="s">
        <v>61</v>
      </c>
      <c r="G29" s="34"/>
    </row>
    <row r="30" spans="1:7" ht="62.5" customHeight="1">
      <c r="A30" s="362"/>
      <c r="B30" s="375"/>
      <c r="C30" s="369"/>
      <c r="D30" s="372"/>
      <c r="E30" s="360"/>
      <c r="F30" s="196" t="s">
        <v>62</v>
      </c>
      <c r="G30" s="34"/>
    </row>
    <row r="31" spans="1:7" ht="81" customHeight="1">
      <c r="A31" s="362"/>
      <c r="B31" s="375"/>
      <c r="C31" s="369"/>
      <c r="D31" s="372"/>
      <c r="E31" s="360"/>
      <c r="F31" s="196" t="s">
        <v>63</v>
      </c>
      <c r="G31" s="34"/>
    </row>
    <row r="32" spans="1:7" ht="48.75" customHeight="1">
      <c r="A32" s="362"/>
      <c r="B32" s="375"/>
      <c r="C32" s="369"/>
      <c r="D32" s="372"/>
      <c r="E32" s="360"/>
      <c r="F32" s="196" t="s">
        <v>66</v>
      </c>
      <c r="G32" s="34"/>
    </row>
    <row r="33" spans="1:7" ht="98.5" customHeight="1">
      <c r="A33" s="362"/>
      <c r="B33" s="375"/>
      <c r="C33" s="369"/>
      <c r="D33" s="372"/>
      <c r="E33" s="360"/>
      <c r="F33" s="196" t="s">
        <v>65</v>
      </c>
      <c r="G33" s="34"/>
    </row>
    <row r="34" spans="1:7" ht="89.15" customHeight="1">
      <c r="A34" s="362"/>
      <c r="B34" s="375"/>
      <c r="C34" s="369"/>
      <c r="D34" s="372"/>
      <c r="E34" s="360"/>
      <c r="F34" s="196" t="s">
        <v>67</v>
      </c>
      <c r="G34" s="34"/>
    </row>
    <row r="35" spans="1:7" ht="29.15" customHeight="1">
      <c r="A35" s="362"/>
      <c r="B35" s="375"/>
      <c r="C35" s="369"/>
      <c r="D35" s="372"/>
      <c r="E35" s="360"/>
      <c r="F35" s="196" t="s">
        <v>68</v>
      </c>
      <c r="G35" s="34"/>
    </row>
    <row r="36" spans="1:7" ht="121">
      <c r="A36" s="362"/>
      <c r="B36" s="376"/>
      <c r="C36" s="370"/>
      <c r="D36" s="373"/>
      <c r="E36" s="361"/>
      <c r="F36" s="197" t="s">
        <v>69</v>
      </c>
      <c r="G36" s="34"/>
    </row>
    <row r="37" spans="1:7" ht="100">
      <c r="A37" s="362"/>
      <c r="B37" s="170">
        <v>3.01</v>
      </c>
      <c r="C37" s="171" t="s">
        <v>70</v>
      </c>
      <c r="D37" s="39" t="s">
        <v>2270</v>
      </c>
      <c r="E37" s="198" t="s">
        <v>1328</v>
      </c>
      <c r="F37" s="199" t="s">
        <v>1434</v>
      </c>
      <c r="G37" s="34"/>
    </row>
    <row r="38" spans="1:7" ht="90">
      <c r="A38" s="362"/>
      <c r="B38" s="170">
        <v>3.02</v>
      </c>
      <c r="C38" s="171" t="s">
        <v>1361</v>
      </c>
      <c r="D38" s="39" t="s">
        <v>2271</v>
      </c>
      <c r="E38" s="198" t="s">
        <v>1376</v>
      </c>
      <c r="F38" s="199" t="s">
        <v>1435</v>
      </c>
      <c r="G38" s="34"/>
    </row>
    <row r="39" spans="1:7" ht="80">
      <c r="A39" s="362"/>
      <c r="B39" s="180">
        <v>4</v>
      </c>
      <c r="C39" s="179" t="s">
        <v>1531</v>
      </c>
      <c r="D39" s="39" t="s">
        <v>2272</v>
      </c>
      <c r="E39" s="37" t="s">
        <v>2215</v>
      </c>
      <c r="F39" s="37" t="s">
        <v>1532</v>
      </c>
      <c r="G39" s="34"/>
    </row>
    <row r="40" spans="1:7" ht="50">
      <c r="A40" s="362"/>
      <c r="B40" s="170">
        <v>4.01</v>
      </c>
      <c r="C40" s="179" t="s">
        <v>1531</v>
      </c>
      <c r="D40" s="39" t="s">
        <v>2274</v>
      </c>
      <c r="E40" s="37" t="s">
        <v>2229</v>
      </c>
      <c r="F40" s="37" t="s">
        <v>2233</v>
      </c>
      <c r="G40" s="34"/>
    </row>
    <row r="41" spans="1:7" ht="50">
      <c r="A41" s="362"/>
      <c r="B41" s="170" t="s">
        <v>2261</v>
      </c>
      <c r="C41" s="179" t="s">
        <v>1531</v>
      </c>
      <c r="D41" s="39" t="s">
        <v>2273</v>
      </c>
      <c r="E41" s="37" t="s">
        <v>2264</v>
      </c>
      <c r="F41" s="37" t="s">
        <v>2262</v>
      </c>
      <c r="G41" s="34"/>
    </row>
    <row r="42" spans="1:7" ht="50">
      <c r="A42" s="362"/>
      <c r="B42" s="170" t="s">
        <v>2299</v>
      </c>
      <c r="C42" s="179" t="s">
        <v>1531</v>
      </c>
      <c r="D42" s="39" t="s">
        <v>2306</v>
      </c>
      <c r="E42" s="37" t="s">
        <v>2263</v>
      </c>
      <c r="F42" s="37" t="s">
        <v>2300</v>
      </c>
      <c r="G42" s="34"/>
    </row>
    <row r="43" spans="1:7" ht="110">
      <c r="A43" s="362"/>
      <c r="B43" s="191">
        <v>4.0999999999999996</v>
      </c>
      <c r="C43" s="179" t="s">
        <v>2305</v>
      </c>
      <c r="D43" s="192">
        <v>42867</v>
      </c>
      <c r="E43" s="200" t="s">
        <v>2308</v>
      </c>
      <c r="F43" s="37" t="s">
        <v>2307</v>
      </c>
      <c r="G43" s="34"/>
    </row>
    <row r="44" spans="1:7" ht="70">
      <c r="A44" s="362"/>
      <c r="B44" s="191">
        <v>4.2</v>
      </c>
      <c r="C44" s="179" t="s">
        <v>2305</v>
      </c>
      <c r="D44" s="192">
        <v>42704</v>
      </c>
      <c r="E44" s="200" t="s">
        <v>2510</v>
      </c>
      <c r="F44" s="37" t="s">
        <v>2485</v>
      </c>
      <c r="G44" s="34"/>
    </row>
    <row r="45" spans="1:7" ht="130">
      <c r="A45" s="362"/>
      <c r="B45" s="240">
        <v>5</v>
      </c>
      <c r="C45" s="179" t="s">
        <v>2305</v>
      </c>
      <c r="D45" s="192">
        <v>42867</v>
      </c>
      <c r="E45" s="200" t="s">
        <v>12917</v>
      </c>
      <c r="F45" s="37" t="s">
        <v>12639</v>
      </c>
      <c r="G45" s="34"/>
    </row>
    <row r="46" spans="1:7" ht="30">
      <c r="A46" s="362"/>
      <c r="B46" s="191">
        <v>5.01</v>
      </c>
      <c r="C46" s="179" t="s">
        <v>2305</v>
      </c>
      <c r="D46" s="192">
        <v>42907</v>
      </c>
      <c r="E46" s="200" t="s">
        <v>12935</v>
      </c>
      <c r="F46" s="37" t="s">
        <v>12639</v>
      </c>
      <c r="G46" s="34"/>
    </row>
    <row r="47" spans="1:7" ht="60">
      <c r="A47" s="362"/>
      <c r="B47" s="191">
        <v>5.0999999999999996</v>
      </c>
      <c r="C47" s="179" t="s">
        <v>2305</v>
      </c>
      <c r="D47" s="192">
        <v>43070</v>
      </c>
      <c r="E47" s="200" t="s">
        <v>13129</v>
      </c>
      <c r="F47" s="37" t="s">
        <v>13130</v>
      </c>
      <c r="G47" s="34"/>
    </row>
    <row r="48" spans="1:7" ht="50">
      <c r="A48" s="362"/>
      <c r="B48" s="191">
        <v>5.1100000000000003</v>
      </c>
      <c r="C48" s="179" t="s">
        <v>13371</v>
      </c>
      <c r="D48" s="192">
        <v>43217</v>
      </c>
      <c r="E48" s="200" t="s">
        <v>13499</v>
      </c>
      <c r="F48" s="37" t="s">
        <v>13405</v>
      </c>
      <c r="G48" s="34"/>
    </row>
    <row r="49" spans="1:7" ht="50">
      <c r="A49" s="362"/>
      <c r="B49" s="191">
        <v>5.12</v>
      </c>
      <c r="C49" s="179" t="s">
        <v>13371</v>
      </c>
      <c r="D49" s="192">
        <v>43581</v>
      </c>
      <c r="E49" s="200" t="s">
        <v>13499</v>
      </c>
      <c r="F49" s="37" t="s">
        <v>14064</v>
      </c>
      <c r="G49" s="34"/>
    </row>
    <row r="50" spans="1:7" ht="70">
      <c r="A50" s="362"/>
      <c r="B50" s="240">
        <v>6</v>
      </c>
      <c r="C50" s="179" t="s">
        <v>13371</v>
      </c>
      <c r="D50" s="192">
        <v>43964</v>
      </c>
      <c r="E50" s="200" t="s">
        <v>14291</v>
      </c>
      <c r="F50" s="37" t="s">
        <v>14074</v>
      </c>
      <c r="G50" s="34"/>
    </row>
    <row r="51" spans="1:7" ht="40">
      <c r="A51" s="362"/>
      <c r="B51" s="191">
        <v>6.01</v>
      </c>
      <c r="C51" s="179" t="s">
        <v>13371</v>
      </c>
      <c r="D51" s="192">
        <v>43970</v>
      </c>
      <c r="E51" s="200" t="s">
        <v>15309</v>
      </c>
      <c r="F51" s="200" t="s">
        <v>14074</v>
      </c>
      <c r="G51" s="34"/>
    </row>
    <row r="52" spans="1:7" ht="40">
      <c r="A52" s="362"/>
      <c r="B52" s="191">
        <v>6.1</v>
      </c>
      <c r="C52" s="179" t="s">
        <v>13371</v>
      </c>
      <c r="D52" s="192">
        <v>44314</v>
      </c>
      <c r="E52" s="200" t="s">
        <v>15314</v>
      </c>
      <c r="F52" s="200" t="s">
        <v>15319</v>
      </c>
      <c r="G52" s="34"/>
    </row>
    <row r="53" spans="1:7" ht="14" thickBot="1">
      <c r="A53" s="363"/>
      <c r="B53" s="364" t="str">
        <f ca="1">OFFSET(L!$C$1,MATCH("General"&amp;"Cpy",L!$A:$A,0)-1,SL,,)</f>
        <v>© 2021 Responsible Minerals Initiative. All rights reserved.</v>
      </c>
      <c r="C53" s="364"/>
      <c r="D53" s="364"/>
      <c r="E53" s="364"/>
      <c r="F53" s="364"/>
      <c r="G53" s="35"/>
    </row>
    <row r="54" spans="1:7" ht="14"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53"/>
    <mergeCell ref="B53:F53"/>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topLeftCell="A104" workbookViewId="0">
      <selection activeCell="B134" sqref="B134"/>
    </sheetView>
  </sheetViews>
  <sheetFormatPr defaultColWidth="8.84375" defaultRowHeight="13.5"/>
  <cols>
    <col min="1" max="1" width="20.61328125" style="76" customWidth="1"/>
    <col min="2" max="2" width="57.15234375" style="76" customWidth="1"/>
    <col min="3" max="16384" width="8.843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0000000-0000-0000-0000-000000000000}"/>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topLeftCell="A4735" workbookViewId="0">
      <selection activeCell="O4751" sqref="O4751"/>
    </sheetView>
  </sheetViews>
  <sheetFormatPr defaultColWidth="8.84375" defaultRowHeight="13.5"/>
  <cols>
    <col min="1" max="1" width="11.15234375" customWidth="1"/>
    <col min="2" max="2" width="25.6914062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00000000-0000-0000-0000-00000000000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5"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65">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5" customHeight="1">
      <c r="A52" s="121" t="str">
        <f ca="1">OFFSET(L!$C$1,MATCH("Instructions"&amp;ADDRESS(ROW(),COLUMN(),4),L!$A:$A,0)-1,SL,,)</f>
        <v>2. Metal (*)   -   Use the pull down menu to select the metal for which you are entering smelter information.  This field is mandatory.</v>
      </c>
      <c r="B52" s="114"/>
    </row>
    <row r="53" spans="1:2" ht="79"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5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9"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5"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2"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4375" defaultRowHeight="13.5"/>
  <cols>
    <col min="1" max="1" width="1.61328125" style="113" customWidth="1"/>
    <col min="2" max="2" width="35.61328125" style="113" customWidth="1"/>
    <col min="3" max="3" width="105.61328125" style="113" customWidth="1"/>
    <col min="4" max="5" width="1.61328125" style="113" customWidth="1"/>
    <col min="6" max="6" width="4.61328125" style="113" customWidth="1"/>
    <col min="7" max="7" width="4.84375" style="113" customWidth="1"/>
    <col min="8" max="16384" width="8.84375" style="113"/>
  </cols>
  <sheetData>
    <row r="1" spans="1:5" ht="14" thickTop="1">
      <c r="A1" s="377"/>
      <c r="B1" s="378"/>
      <c r="C1" s="378"/>
      <c r="D1" s="379"/>
    </row>
    <row r="2" spans="1:5" ht="71.25" customHeight="1">
      <c r="A2" s="87"/>
      <c r="B2" s="166" t="str">
        <f ca="1">OFFSET(L!$C$1,MATCH("Definitions"&amp;ADDRESS(ROW(),COLUMN(),4),L!$A:$A,0)-1,SL,,)</f>
        <v>ITEM</v>
      </c>
      <c r="C2" s="166" t="str">
        <f ca="1">OFFSET(L!$C$1,MATCH("Definitions"&amp;ADDRESS(ROW(),COLUMN(),4),L!$A:$A,0)-1,SL,,)</f>
        <v>DEFINITION</v>
      </c>
      <c r="D2" s="381"/>
      <c r="E2" s="127"/>
    </row>
    <row r="3" spans="1:5" ht="64" customHeight="1">
      <c r="A3" s="87"/>
      <c r="B3" s="74" t="str">
        <f ca="1">OFFSET(L!$C$1,MATCH("Definitions"&amp;ADDRESS(ROW(),COLUMN(),4),L!$A:$A,0)-1,SL,,)</f>
        <v>3TG</v>
      </c>
      <c r="C3" s="74" t="str">
        <f ca="1">OFFSET(L!$C$1,MATCH("Definitions"&amp;ADDRESS(ROW(),COLUMN(),4),L!$A:$A,0)-1,SL,,)</f>
        <v>Tantalum, tin, tungsten, gold</v>
      </c>
      <c r="D3" s="381"/>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1"/>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1"/>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1"/>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1"/>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1"/>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1"/>
      <c r="E9" s="128" t="s">
        <v>1313</v>
      </c>
    </row>
    <row r="10" spans="1:5" ht="45">
      <c r="A10" s="87"/>
      <c r="B10" s="74" t="str">
        <f ca="1">OFFSET(L!$C$1,MATCH("Definitions"&amp;ADDRESS(ROW(),COLUMN(),4),L!$A:$A,0)-1,SL,,)</f>
        <v>DRC</v>
      </c>
      <c r="C10" s="74" t="str">
        <f ca="1">OFFSET(L!$C$1,MATCH("Definitions"&amp;ADDRESS(ROW(),COLUMN(),4),L!$A:$A,0)-1,SL,,)</f>
        <v>Democratic Republic of Congo</v>
      </c>
      <c r="D10" s="381"/>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1"/>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1"/>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1"/>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1"/>
      <c r="E14" s="128" t="s">
        <v>1312</v>
      </c>
    </row>
    <row r="15" spans="1:5" ht="143.5"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1"/>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1"/>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1"/>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1"/>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1"/>
      <c r="E19" s="128"/>
    </row>
    <row r="20" spans="1:5" ht="30">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1"/>
      <c r="E20" s="128"/>
    </row>
    <row r="21" spans="1:5" ht="15">
      <c r="A21" s="87"/>
      <c r="B21" s="74" t="str">
        <f ca="1">OFFSET(L!$C$1,MATCH("Definitions"&amp;ADDRESS(ROW(),COLUMN(),4),L!$A:$A,0)-1,SL,,)</f>
        <v>RBA</v>
      </c>
      <c r="C21" s="74" t="str">
        <f ca="1">OFFSET(L!$C$1,MATCH("Definitions"&amp;ADDRESS(ROW(),COLUMN(),4),L!$A:$A,0)-1,SL,,)</f>
        <v>Responsible Business Alliance (www.responsiblebusiness.org)</v>
      </c>
      <c r="D21" s="381"/>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1"/>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1"/>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1"/>
      <c r="E24" s="128"/>
    </row>
    <row r="25" spans="1:5" ht="154"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1"/>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1"/>
      <c r="E26" s="128" t="s">
        <v>1314</v>
      </c>
    </row>
    <row r="27" spans="1:5" ht="76"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1"/>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1"/>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1"/>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1"/>
      <c r="E30" s="128" t="s">
        <v>1315</v>
      </c>
    </row>
    <row r="31" spans="1:5" ht="137"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1"/>
      <c r="E31" s="128"/>
    </row>
    <row r="32" spans="1:5" ht="15">
      <c r="A32" s="87"/>
      <c r="B32" s="380" t="str">
        <f ca="1">OFFSET(L!$C$1,MATCH("General"&amp;"Cpy",L!$A:$A,0)-1,SL,,)</f>
        <v>© 2021 Responsible Minerals Initiative. All rights reserved.</v>
      </c>
      <c r="C32" s="380"/>
      <c r="D32" s="381"/>
      <c r="E32" s="128"/>
    </row>
    <row r="33" spans="1:4" ht="14" thickBot="1">
      <c r="A33" s="88"/>
      <c r="B33" s="183"/>
      <c r="C33" s="183"/>
      <c r="D33" s="382"/>
    </row>
    <row r="34" spans="1:4" ht="14" thickTop="1"/>
  </sheetData>
  <sheetProtection algorithmName="SHA-512" hashValue="4to0gD/6uarl203LqFtWUNspEFoXTeZhz3njRXAiRG7NcKjeVZVM0UtSJ8fI1h8tTCAMYOqsH2h/t5siT4+pVg==" saltValue="OwQHTyBaMDAE/yvzGrcamA=="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zoomScalePageLayoutView="70" workbookViewId="0">
      <selection activeCell="D89" sqref="D89:E89"/>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style="113" hidden="1" customWidth="1"/>
    <col min="13" max="15" width="4.84375" style="113" hidden="1" customWidth="1"/>
    <col min="16" max="23" width="9.15234375" hidden="1" customWidth="1"/>
    <col min="24" max="24" width="9.15234375" customWidth="1"/>
  </cols>
  <sheetData>
    <row r="1" spans="1:34" ht="15.5" thickTop="1">
      <c r="A1" s="414"/>
      <c r="B1" s="415"/>
      <c r="C1" s="415"/>
      <c r="D1" s="415"/>
      <c r="E1" s="415"/>
      <c r="F1" s="415"/>
      <c r="G1" s="415"/>
      <c r="H1" s="415"/>
      <c r="I1" s="415"/>
      <c r="J1" s="415"/>
      <c r="K1" s="416"/>
      <c r="L1" s="139"/>
      <c r="M1" s="130"/>
      <c r="N1" s="130"/>
      <c r="O1" s="131"/>
      <c r="P1" s="12"/>
      <c r="Q1" s="12"/>
      <c r="R1" s="12"/>
      <c r="S1" s="12"/>
      <c r="T1" s="12"/>
      <c r="U1" s="12"/>
      <c r="V1" s="12"/>
      <c r="W1" s="12"/>
      <c r="X1" s="12"/>
      <c r="Y1" s="12"/>
      <c r="Z1" s="12"/>
      <c r="AA1" s="12"/>
      <c r="AB1" s="12"/>
      <c r="AC1" s="12"/>
      <c r="AD1" s="12"/>
      <c r="AE1" s="12"/>
      <c r="AF1" s="12"/>
      <c r="AG1" s="12"/>
      <c r="AH1" s="12"/>
    </row>
    <row r="2" spans="1:34" ht="82.4" customHeight="1">
      <c r="A2" s="45"/>
      <c r="B2" s="165"/>
      <c r="C2" s="46"/>
      <c r="D2" s="417" t="str">
        <f ca="1">OFFSET(L!$C$1,MATCH("Declaration"&amp;ADDRESS(ROW(),COLUMN(),4),L!$A:$A,0)-1,SL,,)</f>
        <v>Conflict Minerals Reporting Template (CMRT)</v>
      </c>
      <c r="E2" s="418"/>
      <c r="F2" s="418"/>
      <c r="G2" s="418"/>
      <c r="H2" s="418"/>
      <c r="I2" s="418"/>
      <c r="J2" s="419"/>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27"/>
      <c r="G3" s="427"/>
      <c r="H3" s="427"/>
      <c r="I3" s="182"/>
      <c r="J3" s="167" t="s">
        <v>15318</v>
      </c>
      <c r="K3" s="47"/>
      <c r="L3" s="139"/>
      <c r="M3" s="130"/>
      <c r="N3" s="130"/>
      <c r="O3" s="131"/>
      <c r="P3" s="144">
        <f>MATCH($D$3,LN,0)</f>
        <v>1</v>
      </c>
    </row>
    <row r="4" spans="1:34" ht="15">
      <c r="A4" s="45"/>
      <c r="B4" s="423" t="str">
        <f ca="1">OFFSET(L!$C$1,MATCH("Declaration"&amp;ADDRESS(ROW(),COLUMN(),4),L!$A:$A,0)-1,SL,,)</f>
        <v>The purpose of this document is to collect sourcing information on tin, tantalum, tungsten and gold used in products</v>
      </c>
      <c r="C4" s="423"/>
      <c r="D4" s="423"/>
      <c r="E4" s="423"/>
      <c r="F4" s="423"/>
      <c r="G4" s="423"/>
      <c r="H4" s="423"/>
      <c r="I4" s="428" t="str">
        <f ca="1">OFFSET(L!$C$1,MATCH("Declaration"&amp;ADDRESS(ROW(),COLUMN(),4),L!$A:$A,0)-1,SL,,)</f>
        <v>Link to Terms &amp; Conditions</v>
      </c>
      <c r="J4" s="428"/>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A</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23" t="str">
        <f ca="1">OFFSET(L!$C$1,MATCH("Declaration"&amp;ADDRESS(ROW(),COLUMN(),4),L!$A:$A,0)-1,SL,,)</f>
        <v>Mandatory fields are noted with an asterisk (*).  Consult the instructions tab for guidance on how to answer each question.</v>
      </c>
      <c r="C6" s="423"/>
      <c r="D6" s="423"/>
      <c r="E6" s="423"/>
      <c r="F6" s="423"/>
      <c r="G6" s="423"/>
      <c r="H6" s="423"/>
      <c r="I6" s="423"/>
      <c r="J6" s="423"/>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7" customHeight="1">
      <c r="A7" s="45"/>
      <c r="B7" s="432" t="str">
        <f ca="1">OFFSET(L!$C$1,MATCH("Declaration"&amp;ADDRESS(ROW(),COLUMN(),4),L!$A:$A,0)-1,SL,,)</f>
        <v>Company Information</v>
      </c>
      <c r="C7" s="432"/>
      <c r="D7" s="432"/>
      <c r="E7" s="432"/>
      <c r="F7" s="432"/>
      <c r="G7" s="432"/>
      <c r="H7" s="432"/>
      <c r="I7" s="432"/>
      <c r="J7" s="432"/>
      <c r="K7" s="47"/>
      <c r="L7" s="141"/>
      <c r="M7" s="130"/>
      <c r="N7" s="130"/>
      <c r="O7" s="131"/>
      <c r="P7" s="12"/>
      <c r="Q7" s="12"/>
      <c r="R7" s="12"/>
      <c r="S7" s="12"/>
      <c r="T7" s="12"/>
      <c r="U7" s="12"/>
      <c r="V7" s="12"/>
      <c r="W7" s="12"/>
      <c r="X7" s="12"/>
      <c r="Y7" s="12"/>
      <c r="Z7" s="12"/>
      <c r="AA7" s="12"/>
      <c r="AB7" s="12"/>
      <c r="AC7" s="12"/>
      <c r="AD7" s="12"/>
      <c r="AE7" s="12"/>
      <c r="AF7" s="12"/>
      <c r="AG7" s="12"/>
      <c r="AH7" s="12"/>
    </row>
    <row r="8" spans="1:34" ht="15">
      <c r="A8" s="49"/>
      <c r="B8" s="86" t="str">
        <f ca="1">OFFSET(L!$C$1,MATCH("Declaration"&amp;ADDRESS(ROW(),COLUMN(),4),L!$A:$A,0)-1,SL,,)</f>
        <v>Company Name (*):</v>
      </c>
      <c r="C8" s="89"/>
      <c r="D8" s="420" t="s">
        <v>15606</v>
      </c>
      <c r="E8" s="421"/>
      <c r="F8" s="421"/>
      <c r="G8" s="421"/>
      <c r="H8" s="421"/>
      <c r="I8" s="421"/>
      <c r="J8" s="422"/>
      <c r="K8" s="50"/>
      <c r="L8" s="141"/>
      <c r="M8" s="130"/>
      <c r="N8" s="130"/>
      <c r="O8" s="131"/>
      <c r="P8" s="12"/>
      <c r="Q8" s="12"/>
      <c r="R8" s="12"/>
      <c r="S8" s="12"/>
      <c r="T8" s="12"/>
      <c r="U8" s="12"/>
      <c r="V8" s="12"/>
      <c r="W8" s="12"/>
      <c r="X8" s="12"/>
      <c r="Y8" s="12"/>
      <c r="Z8" s="12"/>
      <c r="AA8" s="12"/>
      <c r="AB8" s="12"/>
      <c r="AC8" s="12"/>
      <c r="AD8" s="12"/>
      <c r="AE8" s="12"/>
      <c r="AF8" s="12"/>
      <c r="AG8" s="12"/>
      <c r="AH8" s="12"/>
    </row>
    <row r="9" spans="1:34" ht="15">
      <c r="A9" s="49"/>
      <c r="B9" s="86" t="str">
        <f ca="1">OFFSET(L!$C$1,MATCH("Declaration"&amp;ADDRESS(ROW(),COLUMN(),4),L!$A:$A,0)-1,SL,,)</f>
        <v>Declaration Scope or Class (*):</v>
      </c>
      <c r="C9" s="89"/>
      <c r="D9" s="429" t="s">
        <v>494</v>
      </c>
      <c r="E9" s="430"/>
      <c r="F9" s="430"/>
      <c r="G9" s="431"/>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5" customHeight="1">
      <c r="A10" s="49"/>
      <c r="B10" s="433" t="str">
        <f ca="1">OFFSET(L!$C$1,MATCH("Declaration"&amp;ADDRESS(ROW(),COLUMN(),4)&amp;LEFT($D$9,1),L!$A:$A,0)-1,SL,,)</f>
        <v>Description of Scope:</v>
      </c>
      <c r="C10" s="151"/>
      <c r="D10" s="424"/>
      <c r="E10" s="425"/>
      <c r="F10" s="425"/>
      <c r="G10" s="425"/>
      <c r="H10" s="425"/>
      <c r="I10" s="425"/>
      <c r="J10" s="426"/>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
      <c r="A11" s="49"/>
      <c r="B11" s="434"/>
      <c r="C11" s="151"/>
      <c r="D11" s="398" t="str">
        <f ca="1">IF(D9=Q9,OFFSET(L!$C$1,MATCH("Declaration"&amp;ADDRESS(ROW(),COLUMN(),4),L!$A:$A,0)-1,SL,,),"")</f>
        <v/>
      </c>
      <c r="E11" s="399"/>
      <c r="F11" s="399"/>
      <c r="G11" s="399"/>
      <c r="H11" s="399"/>
      <c r="I11" s="399"/>
      <c r="J11" s="400"/>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
      <c r="A12" s="49"/>
      <c r="B12" s="51" t="str">
        <f ca="1">OFFSET(L!$C$1,MATCH("Declaration"&amp;ADDRESS(ROW(),COLUMN(),4),L!$A:$A,0)-1,SL,,)</f>
        <v>Company Unique ID:</v>
      </c>
      <c r="C12" s="90"/>
      <c r="D12" s="407" t="s">
        <v>15607</v>
      </c>
      <c r="E12" s="408"/>
      <c r="F12" s="408"/>
      <c r="G12" s="408"/>
      <c r="H12" s="408"/>
      <c r="I12" s="408"/>
      <c r="J12" s="409"/>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
      <c r="A13" s="49"/>
      <c r="B13" s="51" t="str">
        <f ca="1">OFFSET(L!$C$1,MATCH("Declaration"&amp;ADDRESS(ROW(),COLUMN(),4),L!$A:$A,0)-1,SL,,)</f>
        <v>Company Unique ID Authority:</v>
      </c>
      <c r="C13" s="90"/>
      <c r="D13" s="407" t="s">
        <v>15608</v>
      </c>
      <c r="E13" s="408"/>
      <c r="F13" s="408"/>
      <c r="G13" s="408"/>
      <c r="H13" s="408"/>
      <c r="I13" s="408"/>
      <c r="J13" s="409"/>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
      <c r="A14" s="49"/>
      <c r="B14" s="51" t="str">
        <f ca="1">OFFSET(L!$C$1,MATCH("Declaration"&amp;ADDRESS(ROW(),COLUMN(),4),L!$A:$A,0)-1,SL,,)</f>
        <v>Address:</v>
      </c>
      <c r="C14" s="90"/>
      <c r="D14" s="407" t="s">
        <v>15609</v>
      </c>
      <c r="E14" s="408"/>
      <c r="F14" s="408"/>
      <c r="G14" s="408"/>
      <c r="H14" s="408"/>
      <c r="I14" s="408"/>
      <c r="J14" s="409"/>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
      <c r="A15" s="49"/>
      <c r="B15" s="51" t="str">
        <f ca="1">OFFSET(L!$C$1,MATCH("Declaration"&amp;ADDRESS(ROW(),COLUMN(),4),L!$A:$A,0)-1,SL,,)</f>
        <v>Contact Name (*):</v>
      </c>
      <c r="C15" s="90"/>
      <c r="D15" s="407" t="s">
        <v>15610</v>
      </c>
      <c r="E15" s="408"/>
      <c r="F15" s="408"/>
      <c r="G15" s="408"/>
      <c r="H15" s="408"/>
      <c r="I15" s="408"/>
      <c r="J15" s="409"/>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
      <c r="A16" s="49"/>
      <c r="B16" s="51" t="str">
        <f ca="1">OFFSET(L!$C$1,MATCH("Declaration"&amp;ADDRESS(ROW(),COLUMN(),4),L!$A:$A,0)-1,SL,,)</f>
        <v>Email – Contact (*):</v>
      </c>
      <c r="C16" s="90"/>
      <c r="D16" s="450" t="s">
        <v>15611</v>
      </c>
      <c r="E16" s="451"/>
      <c r="F16" s="451"/>
      <c r="G16" s="451"/>
      <c r="H16" s="451"/>
      <c r="I16" s="451"/>
      <c r="J16" s="452"/>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
      <c r="A17" s="49"/>
      <c r="B17" s="51" t="str">
        <f ca="1">OFFSET(L!$C$1,MATCH("Declaration"&amp;ADDRESS(ROW(),COLUMN(),4),L!$A:$A,0)-1,SL,,)</f>
        <v>Phone – Contact (*):</v>
      </c>
      <c r="C17" s="90"/>
      <c r="D17" s="407" t="s">
        <v>15612</v>
      </c>
      <c r="E17" s="408"/>
      <c r="F17" s="408"/>
      <c r="G17" s="408"/>
      <c r="H17" s="408"/>
      <c r="I17" s="408"/>
      <c r="J17" s="409"/>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3">
      <c r="A18" s="49"/>
      <c r="B18" s="51" t="str">
        <f ca="1">OFFSET(L!$C$1,MATCH("Declaration"&amp;ADDRESS(ROW(),COLUMN(),4),L!$A:$A,0)-1,SL,,)</f>
        <v>Authorizer (*):</v>
      </c>
      <c r="C18" s="90"/>
      <c r="D18" s="407" t="s">
        <v>15610</v>
      </c>
      <c r="E18" s="408"/>
      <c r="F18" s="408"/>
      <c r="G18" s="408"/>
      <c r="H18" s="408"/>
      <c r="I18" s="408"/>
      <c r="J18" s="409"/>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3">
      <c r="A19" s="49"/>
      <c r="B19" s="51" t="str">
        <f ca="1">OFFSET(L!$C$1,MATCH("Declaration"&amp;ADDRESS(ROW(),COLUMN(),4),L!$A:$A,0)-1,SL,,)</f>
        <v>Title - Authorizer:</v>
      </c>
      <c r="C19" s="90"/>
      <c r="D19" s="407" t="s">
        <v>15613</v>
      </c>
      <c r="E19" s="408"/>
      <c r="F19" s="408"/>
      <c r="G19" s="408"/>
      <c r="H19" s="408"/>
      <c r="I19" s="408"/>
      <c r="J19" s="409"/>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3">
      <c r="A20" s="49"/>
      <c r="B20" s="51" t="str">
        <f ca="1">OFFSET(L!$C$1,MATCH("Declaration"&amp;ADDRESS(ROW(),COLUMN(),4),L!$A:$A,0)-1,SL,,)</f>
        <v>Email - Authorizer (*):</v>
      </c>
      <c r="C20" s="90"/>
      <c r="D20" s="450" t="s">
        <v>15611</v>
      </c>
      <c r="E20" s="451"/>
      <c r="F20" s="451"/>
      <c r="G20" s="451"/>
      <c r="H20" s="451"/>
      <c r="I20" s="451"/>
      <c r="J20" s="452"/>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
      <c r="A21" s="49"/>
      <c r="B21" s="51" t="str">
        <f ca="1">OFFSET(L!$C$1,MATCH("Declaration"&amp;ADDRESS(ROW(),COLUMN(),4),L!$A:$A,0)-1,SL,,)</f>
        <v>Phone - Authorizer:</v>
      </c>
      <c r="C21" s="162"/>
      <c r="D21" s="407" t="s">
        <v>15612</v>
      </c>
      <c r="E21" s="408"/>
      <c r="F21" s="408"/>
      <c r="G21" s="408"/>
      <c r="H21" s="408"/>
      <c r="I21" s="408"/>
      <c r="J21" s="409"/>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7.5">
      <c r="A22" s="49"/>
      <c r="B22" s="51" t="str">
        <f ca="1">OFFSET(L!$C$1,MATCH("Declaration"&amp;ADDRESS(ROW(),COLUMN(),4),L!$A:$A,0)-1,SL,,)</f>
        <v>Effective Date (*):</v>
      </c>
      <c r="C22" s="91"/>
      <c r="D22" s="435">
        <v>44320</v>
      </c>
      <c r="E22" s="436"/>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7.5">
      <c r="A23" s="52"/>
      <c r="B23" s="92"/>
      <c r="C23" s="20"/>
      <c r="D23" s="410"/>
      <c r="E23" s="410"/>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
      <c r="A24" s="53"/>
      <c r="B24" s="437" t="str">
        <f ca="1">OFFSET(L!$C$1,MATCH("Declaration"&amp;ADDRESS(ROW(),COLUMN(),4),L!$A:$A,0)-1,SL,,)</f>
        <v>Answer the following questions 1 - 8 based on the declaration scope indicated above</v>
      </c>
      <c r="C24" s="437"/>
      <c r="D24" s="437"/>
      <c r="E24" s="437"/>
      <c r="F24" s="437"/>
      <c r="G24" s="437"/>
      <c r="H24" s="437"/>
      <c r="I24" s="437"/>
      <c r="J24" s="437"/>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5" customHeight="1">
      <c r="A25" s="52"/>
      <c r="B25" s="55" t="str">
        <f ca="1">OFFSET(L!$C$1,MATCH("Declaration"&amp;ADDRESS(ROW(),COLUMN(),4),L!$A:$A,0)-1,SL,,)</f>
        <v>1) Is any 3TG intentionally added or used in the product(s) or in the production process? (*)</v>
      </c>
      <c r="C25" s="20"/>
      <c r="D25" s="397" t="str">
        <f ca="1">OFFSET(L!$C$1,MATCH("Declaration"&amp;ADDRESS(ROW(),COLUMN(),4),L!$A:$A,0)-1,SL,,)</f>
        <v>Answer</v>
      </c>
      <c r="E25" s="397"/>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3">
      <c r="A26" s="52"/>
      <c r="B26" s="51" t="str">
        <f ca="1">OFFSET(L!$C$1,MATCH("Declaration"&amp;ADDRESS(ROW(),COLUMN(),4),L!$A:$A,0)-1,SL,,)&amp;P26</f>
        <v xml:space="preserve">Tantalum  </v>
      </c>
      <c r="C26" s="46"/>
      <c r="D26" s="383" t="s">
        <v>489</v>
      </c>
      <c r="E26" s="384"/>
      <c r="F26" s="15"/>
      <c r="G26" s="385"/>
      <c r="H26" s="386"/>
      <c r="I26" s="386"/>
      <c r="J26" s="387"/>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3">
      <c r="A27" s="52"/>
      <c r="B27" s="51" t="str">
        <f ca="1">OFFSET(L!$C$1,MATCH("Declaration"&amp;ADDRESS(ROW(),COLUMN(),4),L!$A:$A,0)-1,SL,,)&amp;P27</f>
        <v>Tin  (*)</v>
      </c>
      <c r="C27" s="46"/>
      <c r="D27" s="383" t="s">
        <v>488</v>
      </c>
      <c r="E27" s="384"/>
      <c r="F27" s="15"/>
      <c r="G27" s="385" t="s">
        <v>15614</v>
      </c>
      <c r="H27" s="386"/>
      <c r="I27" s="386"/>
      <c r="J27" s="387"/>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3">
      <c r="A28" s="52"/>
      <c r="B28" s="51" t="str">
        <f ca="1">OFFSET(L!$C$1,MATCH("Declaration"&amp;ADDRESS(ROW(),COLUMN(),4),L!$A:$A,0)-1,SL,,)&amp;P28</f>
        <v>Gold  (*)</v>
      </c>
      <c r="C28" s="46"/>
      <c r="D28" s="383" t="s">
        <v>488</v>
      </c>
      <c r="E28" s="384"/>
      <c r="F28" s="15"/>
      <c r="G28" s="385" t="s">
        <v>15615</v>
      </c>
      <c r="H28" s="386"/>
      <c r="I28" s="386"/>
      <c r="J28" s="387"/>
      <c r="K28" s="47"/>
      <c r="L28" s="142"/>
      <c r="M28" s="130"/>
      <c r="N28" s="130"/>
      <c r="O28" s="130"/>
      <c r="P28" s="144" t="str">
        <f>IF(D$28="No","","(*)")</f>
        <v>(*)</v>
      </c>
      <c r="R28" s="12"/>
      <c r="S28" s="12"/>
      <c r="T28" s="12"/>
      <c r="U28" s="12"/>
      <c r="V28" s="12"/>
      <c r="W28" s="12"/>
      <c r="X28" s="12"/>
      <c r="Y28" s="12"/>
      <c r="Z28" s="12"/>
      <c r="AA28" s="12"/>
      <c r="AB28" s="12"/>
      <c r="AC28" s="12"/>
      <c r="AD28" s="12"/>
      <c r="AE28" s="12"/>
      <c r="AF28" s="12"/>
      <c r="AG28" s="12"/>
      <c r="AH28" s="12"/>
    </row>
    <row r="29" spans="1:34" ht="23">
      <c r="A29" s="52"/>
      <c r="B29" s="51" t="str">
        <f ca="1">OFFSET(L!$C$1,MATCH("Declaration"&amp;ADDRESS(ROW(),COLUMN(),4),L!$A:$A,0)-1,SL,,)&amp;P29</f>
        <v xml:space="preserve">Tungsten  </v>
      </c>
      <c r="C29" s="46"/>
      <c r="D29" s="383" t="s">
        <v>489</v>
      </c>
      <c r="E29" s="384"/>
      <c r="F29" s="15"/>
      <c r="G29" s="385"/>
      <c r="H29" s="386"/>
      <c r="I29" s="386"/>
      <c r="J29" s="387"/>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7.5">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5" customHeight="1">
      <c r="A31" s="52"/>
      <c r="B31" s="55" t="str">
        <f ca="1">OFFSET(L!$C$1,MATCH("Declaration"&amp;ADDRESS(ROW(),COLUMN(),4),L!$A:$A,0)-1,SL,,)&amp;Q$37</f>
        <v>2) Does any 3TG remain in the product(s)? (*)</v>
      </c>
      <c r="C31" s="13"/>
      <c r="D31" s="403" t="str">
        <f ca="1">D25</f>
        <v>Answer</v>
      </c>
      <c r="E31" s="403"/>
      <c r="F31" s="21"/>
      <c r="G31" s="55" t="str">
        <f ca="1">G25</f>
        <v>Comments</v>
      </c>
      <c r="H31" s="55"/>
      <c r="I31" s="55"/>
      <c r="J31" s="96"/>
      <c r="K31" s="47"/>
      <c r="L31" s="136" t="s">
        <v>1243</v>
      </c>
      <c r="M31" s="130"/>
      <c r="N31" s="130"/>
      <c r="O31" s="131"/>
      <c r="P31" s="56">
        <f>COUNTIF(D$26:D$29,"No")</f>
        <v>2</v>
      </c>
      <c r="Q31" s="56" t="str">
        <f>IF(P31=4,""," (*)")</f>
        <v xml:space="preserve"> (*)</v>
      </c>
      <c r="R31" s="12"/>
      <c r="S31" s="12"/>
      <c r="T31" s="12"/>
      <c r="U31" s="12"/>
      <c r="V31" s="12"/>
      <c r="W31" s="12"/>
      <c r="X31" s="12"/>
      <c r="Y31" s="12"/>
      <c r="Z31" s="12"/>
      <c r="AA31" s="12"/>
      <c r="AB31" s="12"/>
      <c r="AC31" s="12"/>
      <c r="AD31" s="12"/>
      <c r="AE31" s="12"/>
      <c r="AF31" s="12"/>
      <c r="AG31" s="12"/>
      <c r="AH31" s="12"/>
    </row>
    <row r="32" spans="1:34" ht="23">
      <c r="A32" s="52"/>
      <c r="B32" s="51" t="str">
        <f ca="1">B26</f>
        <v xml:space="preserve">Tantalum  </v>
      </c>
      <c r="C32" s="13"/>
      <c r="D32" s="401"/>
      <c r="E32" s="402"/>
      <c r="F32" s="58"/>
      <c r="G32" s="385"/>
      <c r="H32" s="386"/>
      <c r="I32" s="386"/>
      <c r="J32" s="387"/>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3">
      <c r="A33" s="52"/>
      <c r="B33" s="51" t="str">
        <f ca="1">B27</f>
        <v>Tin  (*)</v>
      </c>
      <c r="C33" s="13"/>
      <c r="D33" s="383" t="s">
        <v>488</v>
      </c>
      <c r="E33" s="384"/>
      <c r="F33" s="58"/>
      <c r="G33" s="385" t="s">
        <v>15614</v>
      </c>
      <c r="H33" s="386"/>
      <c r="I33" s="386"/>
      <c r="J33" s="387"/>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3">
      <c r="A34" s="52"/>
      <c r="B34" s="51" t="str">
        <f ca="1">B28</f>
        <v>Gold  (*)</v>
      </c>
      <c r="C34" s="13"/>
      <c r="D34" s="383" t="s">
        <v>488</v>
      </c>
      <c r="E34" s="384"/>
      <c r="F34" s="58"/>
      <c r="G34" s="385" t="s">
        <v>15615</v>
      </c>
      <c r="H34" s="386"/>
      <c r="I34" s="386"/>
      <c r="J34" s="387"/>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3">
      <c r="A35" s="52"/>
      <c r="B35" s="51" t="str">
        <f ca="1">B29</f>
        <v xml:space="preserve">Tungsten  </v>
      </c>
      <c r="C35" s="13"/>
      <c r="D35" s="383"/>
      <c r="E35" s="384"/>
      <c r="F35" s="58"/>
      <c r="G35" s="385"/>
      <c r="H35" s="386"/>
      <c r="I35" s="386"/>
      <c r="J35" s="387"/>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7.5">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5" customHeight="1">
      <c r="A37" s="52"/>
      <c r="B37" s="55" t="str">
        <f ca="1">OFFSET(L!$C$1,MATCH("Declaration"&amp;ADDRESS(ROW(),COLUMN(),4),L!$A:$A,0)-1,SL,,)&amp;Q$37</f>
        <v>3) Do any of the smelters in your supply chain source the 3TG from the covered countries? (SEC term, see definitions tab) (*)</v>
      </c>
      <c r="C37" s="13"/>
      <c r="D37" s="403" t="str">
        <f ca="1">D25</f>
        <v>Answer</v>
      </c>
      <c r="E37" s="403"/>
      <c r="F37" s="21"/>
      <c r="G37" s="55" t="str">
        <f ca="1">G25</f>
        <v>Comments</v>
      </c>
      <c r="H37" s="406"/>
      <c r="I37" s="406"/>
      <c r="J37" s="406"/>
      <c r="K37" s="47"/>
      <c r="L37" s="136" t="s">
        <v>1243</v>
      </c>
      <c r="M37" s="130"/>
      <c r="N37" s="130"/>
      <c r="O37" s="131"/>
      <c r="P37" s="56">
        <f>COUNTIF(D$26:D$29,"No")+COUNTIF(D$32:D$35,"No")</f>
        <v>2</v>
      </c>
      <c r="Q37" s="56" t="str">
        <f>IF(P37&gt;3,""," (*)")</f>
        <v xml:space="preserve"> (*)</v>
      </c>
      <c r="R37" s="12"/>
      <c r="S37" s="12"/>
      <c r="T37" s="12"/>
      <c r="U37" s="12"/>
      <c r="V37" s="12"/>
      <c r="W37" s="12"/>
      <c r="X37" s="12"/>
      <c r="Y37" s="12"/>
      <c r="Z37" s="12"/>
      <c r="AA37" s="12"/>
      <c r="AB37" s="12"/>
      <c r="AC37" s="12"/>
      <c r="AD37" s="12"/>
      <c r="AE37" s="12"/>
      <c r="AF37" s="12"/>
      <c r="AG37" s="12"/>
      <c r="AH37" s="12"/>
    </row>
    <row r="38" spans="1:34" ht="23">
      <c r="A38" s="52"/>
      <c r="B38" s="51" t="str">
        <f ca="1">OFFSET(L!$C$1,MATCH("Declaration"&amp;ADDRESS(ROW(),COLUMN(),4),L!$A:$A,0)-1,SL,,)&amp;P38</f>
        <v xml:space="preserve">Tantalum  </v>
      </c>
      <c r="C38" s="13"/>
      <c r="D38" s="383"/>
      <c r="E38" s="384"/>
      <c r="F38" s="58"/>
      <c r="G38" s="385"/>
      <c r="H38" s="386"/>
      <c r="I38" s="386"/>
      <c r="J38" s="387"/>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3">
      <c r="A39" s="52"/>
      <c r="B39" s="51" t="str">
        <f ca="1">OFFSET(L!$C$1,MATCH("Declaration"&amp;ADDRESS(ROW(),COLUMN(),4),L!$A:$A,0)-1,SL,,)&amp;P39</f>
        <v>Tin  (*)</v>
      </c>
      <c r="C39" s="13"/>
      <c r="D39" s="383" t="s">
        <v>490</v>
      </c>
      <c r="E39" s="384"/>
      <c r="F39" s="58"/>
      <c r="G39" s="385" t="s">
        <v>15616</v>
      </c>
      <c r="H39" s="386"/>
      <c r="I39" s="386"/>
      <c r="J39" s="387"/>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3">
      <c r="A40" s="52"/>
      <c r="B40" s="51" t="str">
        <f ca="1">OFFSET(L!$C$1,MATCH("Declaration"&amp;ADDRESS(ROW(),COLUMN(),4),L!$A:$A,0)-1,SL,,)&amp;P40</f>
        <v>Gold  (*)</v>
      </c>
      <c r="C40" s="13"/>
      <c r="D40" s="383" t="s">
        <v>490</v>
      </c>
      <c r="E40" s="384"/>
      <c r="F40" s="58"/>
      <c r="G40" s="385" t="s">
        <v>15617</v>
      </c>
      <c r="H40" s="386"/>
      <c r="I40" s="386"/>
      <c r="J40" s="387"/>
      <c r="K40" s="47"/>
      <c r="L40" s="142"/>
      <c r="M40" s="130"/>
      <c r="N40" s="130"/>
      <c r="O40" s="131"/>
      <c r="P40" s="144" t="str">
        <f>IF((OR(D$28="No",D$34="No")),"","(*)")</f>
        <v>(*)</v>
      </c>
      <c r="Q40" s="12"/>
      <c r="R40" s="12"/>
      <c r="S40" s="12"/>
      <c r="T40" s="12"/>
      <c r="U40" s="12"/>
      <c r="V40" s="12"/>
      <c r="W40" s="12"/>
      <c r="X40" s="12"/>
      <c r="Y40" s="12"/>
      <c r="Z40" s="12"/>
      <c r="AA40" s="12"/>
      <c r="AB40" s="12"/>
      <c r="AC40" s="12"/>
      <c r="AD40" s="12"/>
      <c r="AE40" s="12"/>
      <c r="AF40" s="12"/>
      <c r="AG40" s="12"/>
    </row>
    <row r="41" spans="1:34" ht="23">
      <c r="A41" s="52"/>
      <c r="B41" s="51" t="str">
        <f ca="1">OFFSET(L!$C$1,MATCH("Declaration"&amp;ADDRESS(ROW(),COLUMN(),4),L!$A:$A,0)-1,SL,,)&amp;P41</f>
        <v xml:space="preserve">Tungsten  </v>
      </c>
      <c r="C41" s="13"/>
      <c r="D41" s="383"/>
      <c r="E41" s="384"/>
      <c r="F41" s="58"/>
      <c r="G41" s="385"/>
      <c r="H41" s="386"/>
      <c r="I41" s="386"/>
      <c r="J41" s="387"/>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7.5">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5" customHeight="1">
      <c r="A43" s="52"/>
      <c r="B43" s="55" t="str">
        <f ca="1">OFFSET(L!$C$1,MATCH("Declaration"&amp;ADDRESS(ROW(),COLUMN(),4),L!$A:$A,0)-1,SL,,)&amp;Q$37</f>
        <v>4) Do any of the smelters in your supply chain source the 3TG from conflict-affected and high-risk areas? (*)</v>
      </c>
      <c r="C43" s="13"/>
      <c r="D43" s="403" t="str">
        <f ca="1">D25</f>
        <v>Answer</v>
      </c>
      <c r="E43" s="403"/>
      <c r="F43" s="21"/>
      <c r="G43" s="55" t="str">
        <f ca="1">G25</f>
        <v>Comments</v>
      </c>
      <c r="H43" s="55"/>
      <c r="I43" s="55"/>
      <c r="J43" s="96"/>
      <c r="K43" s="47"/>
      <c r="L43" s="136"/>
      <c r="M43" s="130"/>
      <c r="N43" s="130"/>
      <c r="O43" s="131"/>
      <c r="P43" s="56">
        <f>COUNTIF(D$26:D$29,"No")+COUNTIF(D$32:D$35,"No")</f>
        <v>2</v>
      </c>
      <c r="Q43" s="56" t="str">
        <f>IF(P43&gt;3,""," (*)")</f>
        <v xml:space="preserve"> (*)</v>
      </c>
      <c r="R43" s="12"/>
      <c r="S43" s="12"/>
      <c r="T43" s="12"/>
      <c r="U43" s="12"/>
      <c r="V43" s="12"/>
      <c r="W43" s="12"/>
      <c r="X43" s="12"/>
      <c r="Y43" s="12"/>
      <c r="Z43" s="12"/>
      <c r="AA43" s="12"/>
      <c r="AB43" s="12"/>
      <c r="AC43" s="12"/>
      <c r="AD43" s="12"/>
      <c r="AE43" s="12"/>
      <c r="AF43" s="12"/>
      <c r="AG43" s="12"/>
      <c r="AH43" s="12"/>
    </row>
    <row r="44" spans="1:34" ht="23.15" customHeight="1">
      <c r="A44" s="52"/>
      <c r="B44" s="51" t="str">
        <f ca="1">OFFSET(L!$C$1,MATCH("Declaration"&amp;ADDRESS(ROW(),COLUMN(),4),L!$A:$A,0)-1,SL,,)&amp;P44</f>
        <v xml:space="preserve">Tantalum  </v>
      </c>
      <c r="C44" s="13"/>
      <c r="D44" s="383"/>
      <c r="E44" s="384"/>
      <c r="F44" s="58"/>
      <c r="G44" s="385"/>
      <c r="H44" s="386"/>
      <c r="I44" s="386"/>
      <c r="J44" s="387"/>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5" customHeight="1">
      <c r="A45" s="52"/>
      <c r="B45" s="51" t="str">
        <f ca="1">OFFSET(L!$C$1,MATCH("Declaration"&amp;ADDRESS(ROW(),COLUMN(),4),L!$A:$A,0)-1,SL,,)&amp;P45</f>
        <v>Tin  (*)</v>
      </c>
      <c r="C45" s="13"/>
      <c r="D45" s="383" t="s">
        <v>490</v>
      </c>
      <c r="E45" s="384"/>
      <c r="F45" s="58"/>
      <c r="G45" s="385" t="s">
        <v>15616</v>
      </c>
      <c r="H45" s="386"/>
      <c r="I45" s="386"/>
      <c r="J45" s="387"/>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5" customHeight="1">
      <c r="A46" s="52"/>
      <c r="B46" s="51" t="str">
        <f ca="1">OFFSET(L!$C$1,MATCH("Declaration"&amp;ADDRESS(ROW(),COLUMN(),4),L!$A:$A,0)-1,SL,,)&amp;P46</f>
        <v>Gold  (*)</v>
      </c>
      <c r="C46" s="13"/>
      <c r="D46" s="383" t="s">
        <v>490</v>
      </c>
      <c r="E46" s="384"/>
      <c r="F46" s="58"/>
      <c r="G46" s="385" t="s">
        <v>15617</v>
      </c>
      <c r="H46" s="386"/>
      <c r="I46" s="386"/>
      <c r="J46" s="387"/>
      <c r="K46" s="47"/>
      <c r="L46" s="136"/>
      <c r="M46" s="130"/>
      <c r="N46" s="130"/>
      <c r="O46" s="131"/>
      <c r="P46" s="144" t="str">
        <f>IF((OR(D$28="No",D$34="No")),"","(*)")</f>
        <v>(*)</v>
      </c>
      <c r="Q46" s="12"/>
      <c r="R46" s="12"/>
      <c r="S46" s="12"/>
      <c r="T46" s="12"/>
      <c r="U46" s="12"/>
      <c r="V46" s="12"/>
      <c r="W46" s="12"/>
      <c r="X46" s="12"/>
      <c r="Y46" s="12"/>
      <c r="Z46" s="12"/>
      <c r="AA46" s="12"/>
      <c r="AB46" s="12"/>
      <c r="AC46" s="12"/>
      <c r="AD46" s="12"/>
      <c r="AE46" s="12"/>
      <c r="AF46" s="12"/>
      <c r="AG46" s="12"/>
      <c r="AH46" s="12"/>
    </row>
    <row r="47" spans="1:34" ht="23.15" customHeight="1">
      <c r="A47" s="52"/>
      <c r="B47" s="51" t="str">
        <f ca="1">OFFSET(L!$C$1,MATCH("Declaration"&amp;ADDRESS(ROW(),COLUMN(),4),L!$A:$A,0)-1,SL,,)&amp;P47</f>
        <v xml:space="preserve">Tungsten  </v>
      </c>
      <c r="C47" s="13"/>
      <c r="D47" s="383"/>
      <c r="E47" s="384"/>
      <c r="F47" s="58"/>
      <c r="G47" s="385"/>
      <c r="H47" s="386"/>
      <c r="I47" s="386"/>
      <c r="J47" s="387"/>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5"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5" customHeight="1">
      <c r="A49" s="52"/>
      <c r="B49" s="55" t="str">
        <f ca="1">OFFSET(L!$C$1,MATCH("Declaration"&amp;ADDRESS(ROW(),COLUMN(),4),L!$A:$A,0)-1,SL,,)&amp;Q$37</f>
        <v>5) Does 100 percent of the 3TG (necessary to the functionality or production of your products) originate from recycled or scrap sources?  (*)</v>
      </c>
      <c r="C49" s="13"/>
      <c r="D49" s="403" t="str">
        <f ca="1">D25</f>
        <v>Answer</v>
      </c>
      <c r="E49" s="403"/>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3">
      <c r="A50" s="52"/>
      <c r="B50" s="51" t="str">
        <f ca="1">B38</f>
        <v xml:space="preserve">Tantalum  </v>
      </c>
      <c r="C50" s="13"/>
      <c r="D50" s="383"/>
      <c r="E50" s="384"/>
      <c r="F50" s="58"/>
      <c r="G50" s="385"/>
      <c r="H50" s="386"/>
      <c r="I50" s="386"/>
      <c r="J50" s="387"/>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3">
      <c r="A51" s="52"/>
      <c r="B51" s="51" t="str">
        <f ca="1">B39</f>
        <v>Tin  (*)</v>
      </c>
      <c r="C51" s="13"/>
      <c r="D51" s="383" t="s">
        <v>489</v>
      </c>
      <c r="E51" s="384"/>
      <c r="F51" s="58"/>
      <c r="G51" s="385"/>
      <c r="H51" s="386"/>
      <c r="I51" s="386"/>
      <c r="J51" s="387"/>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3">
      <c r="A52" s="52"/>
      <c r="B52" s="51" t="str">
        <f ca="1">B40</f>
        <v>Gold  (*)</v>
      </c>
      <c r="C52" s="13"/>
      <c r="D52" s="383" t="s">
        <v>489</v>
      </c>
      <c r="E52" s="384"/>
      <c r="F52" s="58"/>
      <c r="G52" s="385"/>
      <c r="H52" s="386"/>
      <c r="I52" s="386"/>
      <c r="J52" s="387"/>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3">
      <c r="A53" s="52"/>
      <c r="B53" s="51" t="str">
        <f ca="1">B41</f>
        <v xml:space="preserve">Tungsten  </v>
      </c>
      <c r="C53" s="13"/>
      <c r="D53" s="383"/>
      <c r="E53" s="384"/>
      <c r="F53" s="58"/>
      <c r="G53" s="385"/>
      <c r="H53" s="386"/>
      <c r="I53" s="386"/>
      <c r="J53" s="387"/>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7.5">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5" customHeight="1">
      <c r="A55" s="52"/>
      <c r="B55" s="339" t="str">
        <f ca="1">OFFSET(L!$C$1,MATCH("Declaration"&amp;ADDRESS(ROW(),COLUMN(),4),L!$A:$A,0)-1,SL,,)&amp;Q$37</f>
        <v>6) What percentage of relevant suppliers have provided a response to your supply chain survey?  (*)</v>
      </c>
      <c r="C55" s="13"/>
      <c r="D55" s="403" t="str">
        <f ca="1">D25</f>
        <v>Answer</v>
      </c>
      <c r="E55" s="403"/>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3">
      <c r="A56" s="52"/>
      <c r="B56" s="51" t="str">
        <f ca="1">B38</f>
        <v xml:space="preserve">Tantalum  </v>
      </c>
      <c r="C56" s="46"/>
      <c r="D56" s="404"/>
      <c r="E56" s="405"/>
      <c r="F56" s="58"/>
      <c r="G56" s="385"/>
      <c r="H56" s="386"/>
      <c r="I56" s="386"/>
      <c r="J56" s="387"/>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3">
      <c r="A57" s="52"/>
      <c r="B57" s="51" t="str">
        <f ca="1">B39</f>
        <v>Tin  (*)</v>
      </c>
      <c r="C57" s="46"/>
      <c r="D57" s="404">
        <v>1</v>
      </c>
      <c r="E57" s="405"/>
      <c r="F57" s="58"/>
      <c r="G57" s="385" t="s">
        <v>15618</v>
      </c>
      <c r="H57" s="386"/>
      <c r="I57" s="386"/>
      <c r="J57" s="387"/>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3">
      <c r="A58" s="52"/>
      <c r="B58" s="51" t="str">
        <f ca="1">B40</f>
        <v>Gold  (*)</v>
      </c>
      <c r="C58" s="46"/>
      <c r="D58" s="404">
        <v>1</v>
      </c>
      <c r="E58" s="405"/>
      <c r="F58" s="58"/>
      <c r="G58" s="385" t="s">
        <v>15619</v>
      </c>
      <c r="H58" s="386"/>
      <c r="I58" s="386"/>
      <c r="J58" s="387"/>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3">
      <c r="A59" s="52"/>
      <c r="B59" s="51" t="str">
        <f ca="1">B41</f>
        <v xml:space="preserve">Tungsten  </v>
      </c>
      <c r="C59" s="46"/>
      <c r="D59" s="404"/>
      <c r="E59" s="405"/>
      <c r="F59" s="58"/>
      <c r="G59" s="385"/>
      <c r="H59" s="386"/>
      <c r="I59" s="386"/>
      <c r="J59" s="387"/>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5" customHeight="1">
      <c r="A61" s="52"/>
      <c r="B61" s="339" t="str">
        <f ca="1">OFFSET(L!$C$1,MATCH("Declaration"&amp;ADDRESS(ROW(),COLUMN(),4),L!$A:$A,0)-1,SL,,)&amp;Q$37</f>
        <v>7) Have you identified all of the smelters supplying the 3TG to your supply chain?  (*)</v>
      </c>
      <c r="C61" s="13"/>
      <c r="D61" s="403" t="str">
        <f ca="1">D25</f>
        <v>Answer</v>
      </c>
      <c r="E61" s="403"/>
      <c r="F61" s="21"/>
      <c r="G61" s="55" t="str">
        <f ca="1">G25</f>
        <v>Comments</v>
      </c>
      <c r="H61" s="396"/>
      <c r="I61" s="396"/>
      <c r="J61" s="396"/>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3">
      <c r="A62" s="52"/>
      <c r="B62" s="51" t="str">
        <f ca="1">B38</f>
        <v xml:space="preserve">Tantalum  </v>
      </c>
      <c r="C62" s="13"/>
      <c r="D62" s="401"/>
      <c r="E62" s="402"/>
      <c r="F62" s="58"/>
      <c r="G62" s="385"/>
      <c r="H62" s="386"/>
      <c r="I62" s="386"/>
      <c r="J62" s="387"/>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3">
      <c r="A63" s="52"/>
      <c r="B63" s="51" t="str">
        <f ca="1">B39</f>
        <v>Tin  (*)</v>
      </c>
      <c r="C63" s="13"/>
      <c r="D63" s="383" t="s">
        <v>488</v>
      </c>
      <c r="E63" s="384"/>
      <c r="F63" s="58"/>
      <c r="G63" s="385" t="s">
        <v>15618</v>
      </c>
      <c r="H63" s="386"/>
      <c r="I63" s="386"/>
      <c r="J63" s="387"/>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3">
      <c r="A64" s="52"/>
      <c r="B64" s="51" t="str">
        <f ca="1">B40</f>
        <v>Gold  (*)</v>
      </c>
      <c r="C64" s="13"/>
      <c r="D64" s="383" t="s">
        <v>488</v>
      </c>
      <c r="E64" s="384"/>
      <c r="F64" s="58"/>
      <c r="G64" s="385" t="s">
        <v>15619</v>
      </c>
      <c r="H64" s="386"/>
      <c r="I64" s="386"/>
      <c r="J64" s="387"/>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3">
      <c r="A65" s="52"/>
      <c r="B65" s="51" t="str">
        <f ca="1">B41</f>
        <v xml:space="preserve">Tungsten  </v>
      </c>
      <c r="C65" s="13"/>
      <c r="D65" s="383"/>
      <c r="E65" s="384"/>
      <c r="F65" s="58"/>
      <c r="G65" s="385"/>
      <c r="H65" s="386"/>
      <c r="I65" s="386"/>
      <c r="J65" s="387"/>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5" customHeight="1">
      <c r="A67" s="52"/>
      <c r="B67" s="55" t="str">
        <f ca="1">OFFSET(L!$C$1,MATCH("Declaration"&amp;ADDRESS(ROW(),COLUMN(),4),L!$A:$A,0)-1,SL,,)&amp;Q$37</f>
        <v>8) Has all applicable smelter information received by your company been reported in this declaration?  (*)</v>
      </c>
      <c r="C67" s="13"/>
      <c r="D67" s="403" t="str">
        <f ca="1">D25</f>
        <v>Answer</v>
      </c>
      <c r="E67" s="403"/>
      <c r="F67" s="21"/>
      <c r="G67" s="55" t="str">
        <f ca="1">G25</f>
        <v>Comments</v>
      </c>
      <c r="H67" s="396" t="str">
        <f>IF(Q75="(*)","Click here to enter smelter names","")</f>
        <v/>
      </c>
      <c r="I67" s="396"/>
      <c r="J67" s="396"/>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3">
      <c r="A68" s="52"/>
      <c r="B68" s="51" t="str">
        <f ca="1">B38</f>
        <v xml:space="preserve">Tantalum  </v>
      </c>
      <c r="C68" s="46"/>
      <c r="D68" s="383"/>
      <c r="E68" s="384"/>
      <c r="F68" s="59"/>
      <c r="G68" s="385"/>
      <c r="H68" s="386"/>
      <c r="I68" s="386"/>
      <c r="J68" s="387"/>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3">
      <c r="A69" s="52"/>
      <c r="B69" s="51" t="str">
        <f ca="1">B39</f>
        <v>Tin  (*)</v>
      </c>
      <c r="C69" s="46"/>
      <c r="D69" s="383" t="s">
        <v>488</v>
      </c>
      <c r="E69" s="384"/>
      <c r="F69" s="59"/>
      <c r="G69" s="385" t="s">
        <v>15618</v>
      </c>
      <c r="H69" s="386"/>
      <c r="I69" s="386"/>
      <c r="J69" s="387"/>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3">
      <c r="A70" s="52"/>
      <c r="B70" s="51" t="str">
        <f ca="1">B40</f>
        <v>Gold  (*)</v>
      </c>
      <c r="C70" s="46"/>
      <c r="D70" s="383" t="s">
        <v>488</v>
      </c>
      <c r="E70" s="384"/>
      <c r="F70" s="59"/>
      <c r="G70" s="385" t="s">
        <v>15619</v>
      </c>
      <c r="H70" s="386"/>
      <c r="I70" s="386"/>
      <c r="J70" s="387"/>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3">
      <c r="A71" s="49"/>
      <c r="B71" s="51" t="str">
        <f ca="1">B41</f>
        <v xml:space="preserve">Tungsten  </v>
      </c>
      <c r="C71" s="60"/>
      <c r="D71" s="383"/>
      <c r="E71" s="384"/>
      <c r="F71" s="61"/>
      <c r="G71" s="385"/>
      <c r="H71" s="386"/>
      <c r="I71" s="386"/>
      <c r="J71" s="387"/>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388" t="str">
        <f ca="1">OFFSET(L!$C$1,MATCH("Declaration"&amp;ADDRESS(ROW(),COLUMN(),4),L!$A:$A,0)-1,SL,,)</f>
        <v>Answer the Following Questions at a Company Level</v>
      </c>
      <c r="C73" s="388"/>
      <c r="D73" s="388"/>
      <c r="E73" s="388"/>
      <c r="F73" s="388"/>
      <c r="G73" s="388"/>
      <c r="H73" s="388"/>
      <c r="I73" s="388"/>
      <c r="J73" s="388"/>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
      <c r="A74" s="62"/>
      <c r="B74" s="63" t="str">
        <f ca="1">OFFSET(L!$C$1,MATCH("Declaration"&amp;ADDRESS(ROW(),COLUMN(),4),L!$A:$A,0)-1,SL,,)</f>
        <v>Question</v>
      </c>
      <c r="C74" s="94"/>
      <c r="D74" s="397" t="str">
        <f ca="1">D25</f>
        <v>Answer</v>
      </c>
      <c r="E74" s="397"/>
      <c r="F74" s="64"/>
      <c r="G74" s="397" t="str">
        <f ca="1">G25</f>
        <v>Comments</v>
      </c>
      <c r="H74" s="397" t="e">
        <f>HLOOKUP(SL,LT,$O74,0)</f>
        <v>#NAME?</v>
      </c>
      <c r="I74" s="397"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3" t="s">
        <v>488</v>
      </c>
      <c r="E75" s="384"/>
      <c r="F75" s="68"/>
      <c r="G75" s="411" t="s">
        <v>15620</v>
      </c>
      <c r="H75" s="412"/>
      <c r="I75" s="412"/>
      <c r="J75" s="413"/>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
      <c r="A76" s="52"/>
      <c r="B76" s="69"/>
      <c r="C76" s="15"/>
      <c r="D76" s="1"/>
      <c r="E76" s="1"/>
      <c r="F76" s="15"/>
      <c r="G76" s="394"/>
      <c r="H76" s="394"/>
      <c r="I76" s="394"/>
      <c r="J76" s="394"/>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4"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3" t="s">
        <v>488</v>
      </c>
      <c r="E77" s="384"/>
      <c r="F77" s="68"/>
      <c r="G77" s="411" t="s">
        <v>15620</v>
      </c>
      <c r="H77" s="412"/>
      <c r="I77" s="412"/>
      <c r="J77" s="413"/>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3" t="s">
        <v>488</v>
      </c>
      <c r="E79" s="384"/>
      <c r="F79" s="68"/>
      <c r="G79" s="385" t="s">
        <v>15621</v>
      </c>
      <c r="H79" s="386"/>
      <c r="I79" s="386"/>
      <c r="J79" s="387"/>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3" t="s">
        <v>488</v>
      </c>
      <c r="E81" s="384"/>
      <c r="F81" s="68"/>
      <c r="G81" s="385" t="s">
        <v>15622</v>
      </c>
      <c r="H81" s="386"/>
      <c r="I81" s="386"/>
      <c r="J81" s="387"/>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3" t="s">
        <v>15250</v>
      </c>
      <c r="E83" s="384"/>
      <c r="F83" s="68"/>
      <c r="G83" s="385" t="s">
        <v>15623</v>
      </c>
      <c r="H83" s="386"/>
      <c r="I83" s="386"/>
      <c r="J83" s="387"/>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392" t="s">
        <v>488</v>
      </c>
      <c r="E85" s="393"/>
      <c r="F85" s="68"/>
      <c r="G85" s="385" t="s">
        <v>15623</v>
      </c>
      <c r="H85" s="386"/>
      <c r="I85" s="386"/>
      <c r="J85" s="387"/>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
      <c r="A86" s="52"/>
      <c r="B86" s="72"/>
      <c r="C86" s="15"/>
      <c r="D86" s="1"/>
      <c r="E86" s="1"/>
      <c r="F86" s="16"/>
      <c r="G86" s="394"/>
      <c r="H86" s="394"/>
      <c r="I86" s="394"/>
      <c r="J86" s="394"/>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4" customHeight="1">
      <c r="A87" s="52"/>
      <c r="B87" s="67" t="str">
        <f ca="1">OFFSET(L!$C$1,MATCH("Declaration"&amp;ADDRESS(ROW(),COLUMN(),4),L!$A:$A,0)-1,SL,,)&amp;$Q$37</f>
        <v>G. Does your review process include corrective action management? (*)</v>
      </c>
      <c r="C87" s="68"/>
      <c r="D87" s="383" t="s">
        <v>488</v>
      </c>
      <c r="E87" s="384"/>
      <c r="F87" s="68"/>
      <c r="G87" s="385" t="s">
        <v>15624</v>
      </c>
      <c r="H87" s="386"/>
      <c r="I87" s="386"/>
      <c r="J87" s="387"/>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
      <c r="A88" s="52"/>
      <c r="B88" s="69"/>
      <c r="C88" s="15"/>
      <c r="D88" s="1"/>
      <c r="E88" s="1"/>
      <c r="F88" s="16"/>
      <c r="G88" s="395"/>
      <c r="H88" s="395"/>
      <c r="I88" s="395"/>
      <c r="J88" s="395"/>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3" t="s">
        <v>489</v>
      </c>
      <c r="E89" s="384"/>
      <c r="F89" s="68"/>
      <c r="G89" s="385"/>
      <c r="H89" s="386"/>
      <c r="I89" s="386"/>
      <c r="J89" s="387"/>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391" t="str">
        <f>IF(OR($D$8="",$I$3=""),"","Click here to check required fields completion")</f>
        <v/>
      </c>
      <c r="C90" s="391"/>
      <c r="D90" s="391"/>
      <c r="E90" s="391"/>
      <c r="F90" s="391"/>
      <c r="G90" s="391"/>
      <c r="H90" s="391"/>
      <c r="I90" s="391"/>
      <c r="J90" s="391"/>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5" thickBot="1">
      <c r="A91" s="389" t="str">
        <f ca="1">OFFSET(L!$C$1,MATCH("General"&amp;"Cpy",L!$A:$A,0)-1,SL,,)</f>
        <v>© 2021 Responsible Minerals Initiative. All rights reserved.</v>
      </c>
      <c r="B91" s="390"/>
      <c r="C91" s="390"/>
      <c r="D91" s="390"/>
      <c r="E91" s="390"/>
      <c r="F91" s="390"/>
      <c r="G91" s="390"/>
      <c r="H91" s="390"/>
      <c r="I91" s="390"/>
      <c r="J91" s="390"/>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 hidden="1">
      <c r="B98" s="67" t="s">
        <v>490</v>
      </c>
    </row>
    <row r="99" spans="2:2" ht="15" hidden="1">
      <c r="B99" s="221">
        <v>1</v>
      </c>
    </row>
    <row r="100" spans="2:2" ht="15" hidden="1">
      <c r="B100" s="287" t="s">
        <v>2511</v>
      </c>
    </row>
    <row r="101" spans="2:2" ht="15" hidden="1">
      <c r="B101" s="287" t="s">
        <v>2512</v>
      </c>
    </row>
    <row r="102" spans="2:2" ht="15" hidden="1">
      <c r="B102" s="287" t="s">
        <v>2513</v>
      </c>
    </row>
    <row r="103" spans="2:2" ht="15" hidden="1">
      <c r="B103" s="287" t="s">
        <v>2514</v>
      </c>
    </row>
    <row r="104" spans="2:2" ht="15" hidden="1">
      <c r="B104" s="287" t="s">
        <v>491</v>
      </c>
    </row>
    <row r="105" spans="2:2" ht="15" hidden="1">
      <c r="B105" s="287" t="s">
        <v>15250</v>
      </c>
    </row>
    <row r="106" spans="2:2" ht="15" hidden="1">
      <c r="B106" s="287" t="s">
        <v>12606</v>
      </c>
    </row>
    <row r="107" spans="2:2" ht="15" hidden="1">
      <c r="B107" s="287" t="s">
        <v>489</v>
      </c>
    </row>
    <row r="108" spans="2:2" ht="15" hidden="1">
      <c r="B108" s="287" t="s">
        <v>14215</v>
      </c>
    </row>
    <row r="109" spans="2:2" ht="15" hidden="1">
      <c r="B109" s="287" t="s">
        <v>14217</v>
      </c>
    </row>
    <row r="110" spans="2:2" ht="15" hidden="1">
      <c r="B110" s="287" t="s">
        <v>14218</v>
      </c>
    </row>
    <row r="111" spans="2:2" ht="1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52:E52"/>
    <mergeCell ref="D35:E35"/>
    <mergeCell ref="G57:J57"/>
    <mergeCell ref="G58:J58"/>
    <mergeCell ref="G59:J59"/>
    <mergeCell ref="D58:E58"/>
    <mergeCell ref="G38:J38"/>
    <mergeCell ref="D39:E39"/>
    <mergeCell ref="D49:E49"/>
    <mergeCell ref="D55:E55"/>
    <mergeCell ref="G35:J35"/>
    <mergeCell ref="D53:E53"/>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A91:J91"/>
    <mergeCell ref="G85:J85"/>
    <mergeCell ref="B90:J90"/>
    <mergeCell ref="D81:E81"/>
    <mergeCell ref="D87:E87"/>
    <mergeCell ref="D85:E85"/>
    <mergeCell ref="D89:E89"/>
    <mergeCell ref="G86:J86"/>
    <mergeCell ref="G87:J87"/>
    <mergeCell ref="G88:J88"/>
    <mergeCell ref="D71:E71"/>
    <mergeCell ref="G75:J75"/>
    <mergeCell ref="D70:E70"/>
    <mergeCell ref="D75:E75"/>
    <mergeCell ref="B73:J73"/>
    <mergeCell ref="D83:E83"/>
    <mergeCell ref="G89:J89"/>
    <mergeCell ref="D79:E79"/>
    <mergeCell ref="G83:J83"/>
    <mergeCell ref="G79:J79"/>
  </mergeCells>
  <conditionalFormatting sqref="D75:E75 D77:E77 D79:E79 D81:E81 D85:E85 D87:E87 D89:E89 D83">
    <cfRule type="expression" dxfId="136" priority="71" stopIfTrue="1">
      <formula>AND(OR($D$26="No",AND($D$26="Yes",$D$32="No")),OR($D$27="No",AND($D$27="Yes",$D$33="No")),OR($D$28="No",AND($D$28="Yes",$D$34="No")),OR($D$29="No",AND($D$29="Yes",$D$35="No")))</formula>
    </cfRule>
    <cfRule type="expression" dxfId="135" priority="72" stopIfTrue="1">
      <formula>IF(D75="",TRUE)</formula>
    </cfRule>
  </conditionalFormatting>
  <conditionalFormatting sqref="D26:E26">
    <cfRule type="expression" dxfId="133" priority="123" stopIfTrue="1">
      <formula>IF($D$26="",TRUE)</formula>
    </cfRule>
  </conditionalFormatting>
  <conditionalFormatting sqref="D27:E27">
    <cfRule type="expression" dxfId="132" priority="130" stopIfTrue="1">
      <formula>IF($D$27="",TRUE)</formula>
    </cfRule>
  </conditionalFormatting>
  <conditionalFormatting sqref="D28:E28">
    <cfRule type="expression" dxfId="131" priority="131" stopIfTrue="1">
      <formula>IF($D$28="",TRUE)</formula>
    </cfRule>
  </conditionalFormatting>
  <conditionalFormatting sqref="D29:E29">
    <cfRule type="expression" dxfId="130" priority="132" stopIfTrue="1">
      <formula>IF($D$29="",TRUE)</formula>
    </cfRule>
  </conditionalFormatting>
  <conditionalFormatting sqref="D9:G9">
    <cfRule type="expression" dxfId="128" priority="138" stopIfTrue="1">
      <formula>IF($D$9="",TRUE)</formula>
    </cfRule>
  </conditionalFormatting>
  <conditionalFormatting sqref="D22:E22">
    <cfRule type="expression" dxfId="123" priority="145" stopIfTrue="1">
      <formula>IF($D$22="",TRUE)</formula>
    </cfRule>
  </conditionalFormatting>
  <conditionalFormatting sqref="D10:J10">
    <cfRule type="expression" dxfId="122" priority="42" stopIfTrue="1">
      <formula>IF($D$9=$Q$9,TRUE)</formula>
    </cfRule>
    <cfRule type="expression" dxfId="121" priority="152" stopIfTrue="1">
      <formula>IF(AND($D$10="",$D$9=$R$9),TRUE)</formula>
    </cfRule>
  </conditionalFormatting>
  <conditionalFormatting sqref="D34:E34 D40:E40 D52:E52 D58:E58 D64:E64 D70:E70">
    <cfRule type="expression" dxfId="120" priority="35" stopIfTrue="1">
      <formula>$P$28=""</formula>
    </cfRule>
  </conditionalFormatting>
  <conditionalFormatting sqref="D35:E35 D41:E41 D53:E53 D59:E59 D65:E65 D71:E71">
    <cfRule type="expression" dxfId="119" priority="150" stopIfTrue="1">
      <formula>$P$29=""</formula>
    </cfRule>
  </conditionalFormatting>
  <conditionalFormatting sqref="D32:E32">
    <cfRule type="expression" dxfId="118" priority="128" stopIfTrue="1">
      <formula>$P$26=""</formula>
    </cfRule>
  </conditionalFormatting>
  <conditionalFormatting sqref="D32:E32">
    <cfRule type="expression" dxfId="117" priority="41" stopIfTrue="1">
      <formula>IF(AND(OR($D$26="Yes",$D$26=""),$D$32=""),1,0)</formula>
    </cfRule>
  </conditionalFormatting>
  <conditionalFormatting sqref="D38 D50 D56 D62 D68">
    <cfRule type="expression" dxfId="116" priority="37" stopIfTrue="1">
      <formula>$P$32=""</formula>
    </cfRule>
  </conditionalFormatting>
  <conditionalFormatting sqref="D39:E39 D51 D57 D63 D69">
    <cfRule type="expression" dxfId="115" priority="36" stopIfTrue="1">
      <formula>$P$33=""</formula>
    </cfRule>
  </conditionalFormatting>
  <conditionalFormatting sqref="D40 D52 D58 D64 D70">
    <cfRule type="expression" dxfId="114" priority="26" stopIfTrue="1">
      <formula>$P$34=""</formula>
    </cfRule>
    <cfRule type="expression" dxfId="113" priority="148" stopIfTrue="1">
      <formula>IF(AND(OR($D$28="Yes",$D$28=""),D40=""),1,0)</formula>
    </cfRule>
  </conditionalFormatting>
  <conditionalFormatting sqref="D41 D53 D59 D65 D71">
    <cfRule type="expression" dxfId="112" priority="34" stopIfTrue="1">
      <formula>$P$35=""</formula>
    </cfRule>
  </conditionalFormatting>
  <conditionalFormatting sqref="D38:E38 D50:E50 D56:E56 D62:E62 D68:E68">
    <cfRule type="expression" dxfId="111" priority="39" stopIfTrue="1">
      <formula>$P$26=""</formula>
    </cfRule>
    <cfRule type="expression" dxfId="110" priority="40" stopIfTrue="1">
      <formula>IF(AND(OR($D$26="Yes",$D$26=""),D38=""),1,0)</formula>
    </cfRule>
  </conditionalFormatting>
  <conditionalFormatting sqref="D39:E39 D51:E51 D57:E57 D63:E63 D69:E69">
    <cfRule type="expression" dxfId="108" priority="146" stopIfTrue="1">
      <formula>$P$39=""</formula>
    </cfRule>
    <cfRule type="expression" dxfId="107" priority="147" stopIfTrue="1">
      <formula>IF(AND(OR($D$27="Yes",$D$27=""),D39=""),1,0)</formula>
    </cfRule>
  </conditionalFormatting>
  <conditionalFormatting sqref="D33:E33">
    <cfRule type="expression" dxfId="106" priority="28" stopIfTrue="1">
      <formula>IF(AND(OR($D$27="Yes",$D$27=""),$D$33=""),1,0)</formula>
    </cfRule>
    <cfRule type="expression" dxfId="105" priority="29" stopIfTrue="1">
      <formula>$P$27=""</formula>
    </cfRule>
  </conditionalFormatting>
  <conditionalFormatting sqref="D34:E34">
    <cfRule type="expression" dxfId="104" priority="149" stopIfTrue="1">
      <formula>IF(AND(OR($D$28="Yes",$D$28=""),$D$34=""),1,0)</formula>
    </cfRule>
  </conditionalFormatting>
  <conditionalFormatting sqref="D41:E41 D53:E53 D59:E59 D65:E65 D71:E71">
    <cfRule type="expression" dxfId="103" priority="151" stopIfTrue="1">
      <formula>IF(AND(OR($D$29="Yes",$D$29=""),D41=""),1,0)</formula>
    </cfRule>
  </conditionalFormatting>
  <conditionalFormatting sqref="D35:E35">
    <cfRule type="expression" dxfId="102" priority="25" stopIfTrue="1">
      <formula>IF(AND(OR($D$29="Yes",$D$29=""),$D$35=""),1,0)</formula>
    </cfRule>
  </conditionalFormatting>
  <conditionalFormatting sqref="D46:E46">
    <cfRule type="expression" dxfId="100" priority="11" stopIfTrue="1">
      <formula>$P$28=""</formula>
    </cfRule>
  </conditionalFormatting>
  <conditionalFormatting sqref="D47:E47">
    <cfRule type="expression" dxfId="99" priority="19" stopIfTrue="1">
      <formula>$P$29=""</formula>
    </cfRule>
  </conditionalFormatting>
  <conditionalFormatting sqref="D44">
    <cfRule type="expression" dxfId="98" priority="13" stopIfTrue="1">
      <formula>$P$32=""</formula>
    </cfRule>
  </conditionalFormatting>
  <conditionalFormatting sqref="D45">
    <cfRule type="expression" dxfId="97" priority="12" stopIfTrue="1">
      <formula>$P$33=""</formula>
    </cfRule>
  </conditionalFormatting>
  <conditionalFormatting sqref="D46">
    <cfRule type="expression" dxfId="96" priority="9" stopIfTrue="1">
      <formula>$P$34=""</formula>
    </cfRule>
    <cfRule type="expression" dxfId="95" priority="18" stopIfTrue="1">
      <formula>IF(AND(OR($D$28="Yes",$D$28=""),D46=""),1,0)</formula>
    </cfRule>
  </conditionalFormatting>
  <conditionalFormatting sqref="D47">
    <cfRule type="expression" dxfId="94" priority="10" stopIfTrue="1">
      <formula>$P$35=""</formula>
    </cfRule>
  </conditionalFormatting>
  <conditionalFormatting sqref="D44:E44">
    <cfRule type="expression" dxfId="93" priority="14" stopIfTrue="1">
      <formula>$P$26=""</formula>
    </cfRule>
    <cfRule type="expression" dxfId="92" priority="15" stopIfTrue="1">
      <formula>IF(AND(OR($D$26="Yes",$D$26=""),D44=""),1,0)</formula>
    </cfRule>
  </conditionalFormatting>
  <conditionalFormatting sqref="D45:E45">
    <cfRule type="expression" dxfId="91" priority="16" stopIfTrue="1">
      <formula>$P$39=""</formula>
    </cfRule>
    <cfRule type="expression" dxfId="90" priority="17" stopIfTrue="1">
      <formula>IF(AND(OR($D$27="Yes",$D$27=""),D45=""),1,0)</formula>
    </cfRule>
  </conditionalFormatting>
  <conditionalFormatting sqref="D47:E47">
    <cfRule type="expression" dxfId="89" priority="20" stopIfTrue="1">
      <formula>IF(AND(OR($D$29="Yes",$D$29=""),D47=""),1,0)</formula>
    </cfRule>
  </conditionalFormatting>
  <conditionalFormatting sqref="D8:J8">
    <cfRule type="expression" dxfId="30" priority="8" stopIfTrue="1">
      <formula>IF($D$8="",TRUE)</formula>
    </cfRule>
  </conditionalFormatting>
  <conditionalFormatting sqref="D15:J15">
    <cfRule type="expression" dxfId="29" priority="6" stopIfTrue="1">
      <formula>IF($D$15="",TRUE)</formula>
    </cfRule>
  </conditionalFormatting>
  <conditionalFormatting sqref="D18:J18">
    <cfRule type="expression" dxfId="28" priority="7" stopIfTrue="1">
      <formula>IF($D$18="",TRUE)</formula>
    </cfRule>
  </conditionalFormatting>
  <conditionalFormatting sqref="D16:J16">
    <cfRule type="expression" dxfId="27" priority="5" stopIfTrue="1">
      <formula>IF($D$16="",TRUE)</formula>
    </cfRule>
  </conditionalFormatting>
  <conditionalFormatting sqref="D17:J17">
    <cfRule type="expression" dxfId="26" priority="4" stopIfTrue="1">
      <formula>IF($D$17="",TRUE)</formula>
    </cfRule>
  </conditionalFormatting>
  <conditionalFormatting sqref="D20:J20">
    <cfRule type="expression" dxfId="25" priority="3" stopIfTrue="1">
      <formula>IF($D$20="",TRUE)</formula>
    </cfRule>
  </conditionalFormatting>
  <conditionalFormatting sqref="D21:J21">
    <cfRule type="expression" dxfId="24" priority="2" stopIfTrue="1">
      <formula>IF($D$21="",TRUE)</formula>
    </cfRule>
  </conditionalFormatting>
  <conditionalFormatting sqref="G83:J83">
    <cfRule type="expression" dxfId="23" priority="1" stopIfTrue="1">
      <formula>IF(AND($D$79="Yes, using other format (describe)",$G$79=""),TRUE)</formula>
    </cfRule>
  </conditionalFormatting>
  <dataValidations count="8">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pane ySplit="4" topLeftCell="A5" activePane="bottomLeft" state="frozen"/>
      <selection pane="bottomLeft" activeCell="A5" sqref="A5"/>
    </sheetView>
  </sheetViews>
  <sheetFormatPr defaultColWidth="8.84375" defaultRowHeight="13.5"/>
  <cols>
    <col min="1" max="1" width="13.61328125" style="272" customWidth="1"/>
    <col min="2" max="2" width="13.3828125" style="277" customWidth="1"/>
    <col min="3" max="3" width="40.61328125" style="277" customWidth="1"/>
    <col min="4" max="4" width="30.61328125" style="277" customWidth="1"/>
    <col min="5" max="5" width="20.84375" style="277" customWidth="1"/>
    <col min="6" max="7" width="13.84375" style="277" customWidth="1"/>
    <col min="8" max="8" width="25.15234375" style="277" customWidth="1"/>
    <col min="9" max="9" width="24.15234375" style="277" customWidth="1"/>
    <col min="10" max="10" width="18.3828125" style="277" customWidth="1"/>
    <col min="11" max="11" width="27.3828125" style="277" customWidth="1"/>
    <col min="12" max="12" width="20.61328125" style="277" customWidth="1"/>
    <col min="13" max="13" width="35.15234375" style="277" customWidth="1"/>
    <col min="14" max="14" width="42.15234375" style="277" customWidth="1"/>
    <col min="15" max="15" width="32.15234375" style="277" customWidth="1"/>
    <col min="16" max="16" width="22.84375" style="277" customWidth="1"/>
    <col min="17" max="17" width="43.61328125" style="277" customWidth="1"/>
    <col min="18" max="18" width="35.84375" style="277" hidden="1" customWidth="1"/>
    <col min="19" max="20" width="17.84375" style="277" hidden="1" customWidth="1"/>
    <col min="21" max="21" width="8.84375" style="276" hidden="1" customWidth="1"/>
    <col min="22" max="22" width="6.15234375" style="276" hidden="1" customWidth="1"/>
    <col min="23" max="23" width="8.61328125" style="276" hidden="1" customWidth="1"/>
    <col min="24" max="24" width="8.84375" style="276" hidden="1" customWidth="1"/>
    <col min="25" max="26" width="4.3828125" style="276" hidden="1" customWidth="1"/>
    <col min="27" max="27" width="4.3828125" style="277" hidden="1" customWidth="1"/>
    <col min="28" max="28" width="7.84375" style="277" hidden="1" customWidth="1"/>
    <col min="29" max="33" width="4.3828125" style="277" hidden="1" customWidth="1"/>
    <col min="34" max="34" width="14.61328125" style="277" hidden="1" customWidth="1"/>
    <col min="35" max="39" width="8.84375" style="277" customWidth="1"/>
    <col min="40" max="16384" width="8.84375" style="277"/>
  </cols>
  <sheetData>
    <row r="1" spans="1:34" s="264" customFormat="1" ht="16"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38" t="str">
        <f ca="1">OFFSET(L!$C$1,MATCH("Smelter List"&amp;ADDRESS(ROW(),COLUMN(),4),L!$A:$A,0)-1,SL,,)</f>
        <v>Link to "RMAP Conformant Smelter List"</v>
      </c>
      <c r="K2" s="439"/>
      <c r="L2" s="439"/>
      <c r="M2" s="439"/>
      <c r="N2" s="439"/>
      <c r="O2" s="439"/>
      <c r="P2" s="231"/>
      <c r="Q2" s="232"/>
      <c r="R2" s="233"/>
      <c r="S2" s="233"/>
      <c r="T2" s="233"/>
      <c r="U2" s="262"/>
      <c r="V2" s="262"/>
      <c r="W2" s="263"/>
      <c r="X2" s="262"/>
      <c r="Y2" s="262"/>
      <c r="Z2" s="262"/>
      <c r="AH2" s="174" t="s">
        <v>488</v>
      </c>
    </row>
    <row r="3" spans="1:34" s="264" customFormat="1" ht="274" customHeight="1">
      <c r="A3" s="202"/>
      <c r="B3" s="44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0"/>
      <c r="D3" s="440"/>
      <c r="E3" s="440"/>
      <c r="F3" s="265"/>
      <c r="G3" s="441" t="str">
        <f ca="1">OFFSET(L!$C$1,MATCH("General"&amp;"Cpy",L!$A:$A,0)-1,SL,,)</f>
        <v>© 2021 Responsible Minerals Initiative. All rights reserved.</v>
      </c>
      <c r="H3" s="441"/>
      <c r="I3" s="442"/>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60">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 customHeight="1">
      <c r="A5" s="215" t="s">
        <v>775</v>
      </c>
      <c r="B5" s="215" t="str">
        <f ca="1">IF(LEN(A5)=0,"",INDEX('Smelter Look-up'!$A:$A,MATCH($A5,'Smelter Look-up'!$E:$E,0)))</f>
        <v>Tin</v>
      </c>
      <c r="C5" s="219" t="str">
        <f ca="1">IF(LEN(A5)=0,"",INDEX('Smelter Look-up'!$C:$C,MATCH($A5,'Smelter Look-up'!$E:$E,0)))</f>
        <v>Mineracao Taboca S.A.</v>
      </c>
      <c r="D5" s="278"/>
      <c r="E5" s="215" t="str">
        <f ca="1">IF(ISERROR($V5),"",OFFSET('Smelter Look-up'!$D$4,$V5-4,0)&amp;"")</f>
        <v>BRAZIL</v>
      </c>
      <c r="F5" s="215" t="str">
        <f ca="1">IF(ISERROR($V5),"",OFFSET('Smelter Look-up'!$E$4,$V5-4,0))</f>
        <v>CID001173</v>
      </c>
      <c r="G5" s="215" t="str">
        <f ca="1">IF(C5=$X$4,"Enter smelter details",IF(ISERROR($V5),"",OFFSET('Smelter Look-up'!$F$4,$V5-4,0)))</f>
        <v>RMI</v>
      </c>
      <c r="H5" s="216">
        <f ca="1">IF(ISERROR($V5),"",OFFSET('Smelter Look-up'!$G$4,$V5-4,0))</f>
        <v>0</v>
      </c>
      <c r="I5" s="217" t="str">
        <f ca="1">IF(ISERROR($V5),"",OFFSET('Smelter Look-up'!$H$4,$V5-4,0))</f>
        <v>Bairro Guarapiranga</v>
      </c>
      <c r="J5" s="217" t="str">
        <f ca="1">IF(ISERROR($V5),"",OFFSET('Smelter Look-up'!$I$4,$V5-4,0))</f>
        <v>São Paulo</v>
      </c>
      <c r="K5" s="268"/>
      <c r="L5" s="268"/>
      <c r="M5" s="268"/>
      <c r="N5" s="268"/>
      <c r="O5" s="268"/>
      <c r="P5" s="218"/>
      <c r="Q5" s="453" t="s">
        <v>15626</v>
      </c>
      <c r="R5" s="215" t="str">
        <f ca="1">IF(ISERROR($V5),"",OFFSET('Smelter Look-up'!$C$4,$V5-4,0)&amp;"")</f>
        <v>Mineracao Taboca S.A.</v>
      </c>
      <c r="S5" s="222" t="str">
        <f t="shared" ref="S5" ca="1" si="0">IF(B5="","",IF(ISERROR(MATCH($E5,CL,0)),"Unknown",INDIRECT("'C'!$A$"&amp;MATCH($E5,CL,0)+1)))</f>
        <v>BR</v>
      </c>
      <c r="T5" s="222" t="str">
        <f ca="1">IF(B5="","",IF(ISERROR(MATCH($J5,SorP!$B$1:$B$6230,0)),"",INDIRECT("'SorP'!$A$"&amp;MATCH($J5,SorP!$B$1:$B$6230,0))))</f>
        <v>BR-SP</v>
      </c>
      <c r="U5" s="238"/>
      <c r="V5" s="270">
        <f ca="1">IF(C5="",NA(),MATCH($B5&amp;$C5,'Smelter Look-up'!$J:$J,0))</f>
        <v>456</v>
      </c>
      <c r="W5" s="271"/>
      <c r="X5" s="271">
        <f t="shared" ref="X5" ca="1" si="1">IF(AND(C5="Smelter not listed",OR(LEN(D5)=0,LEN(E5)=0)),1,0)</f>
        <v>0</v>
      </c>
      <c r="Y5" s="271"/>
      <c r="Z5" s="271"/>
      <c r="AB5" s="273" t="str">
        <f t="shared" ref="AB5" ca="1" si="2">B5&amp;C5</f>
        <v>TinMineracao Taboca S.A.</v>
      </c>
    </row>
    <row r="6" spans="1:34" s="272" customFormat="1" ht="20" customHeight="1">
      <c r="A6" s="215" t="s">
        <v>767</v>
      </c>
      <c r="B6" s="215" t="str">
        <f ca="1">IF(LEN(A6)=0,"",INDEX('Smelter Look-up'!$A:$A,MATCH($A6,'Smelter Look-up'!$E:$E,0)))</f>
        <v>Tin</v>
      </c>
      <c r="C6" s="219" t="str">
        <f ca="1">IF(LEN(A6)=0,"",INDEX('Smelter Look-up'!$C:$C,MATCH($A6,'Smelter Look-up'!$E:$E,0)))</f>
        <v>EM Vinto</v>
      </c>
      <c r="D6" s="278"/>
      <c r="E6" s="215" t="str">
        <f ca="1">IF(ISERROR($V6),"",OFFSET('Smelter Look-up'!$D$4,$V6-4,0)&amp;"")</f>
        <v>BOLIVIA (PLURINATIONAL STATE OF)</v>
      </c>
      <c r="F6" s="215" t="str">
        <f ca="1">IF(ISERROR($V6),"",OFFSET('Smelter Look-up'!$E$4,$V6-4,0))</f>
        <v>CID000438</v>
      </c>
      <c r="G6" s="215" t="str">
        <f ca="1">IF(C6=$X$4,"Enter smelter details",IF(ISERROR($V6),"",OFFSET('Smelter Look-up'!$F$4,$V6-4,0)))</f>
        <v>RMI</v>
      </c>
      <c r="H6" s="216">
        <f ca="1">IF(ISERROR($V6),"",OFFSET('Smelter Look-up'!$G$4,$V6-4,0))</f>
        <v>0</v>
      </c>
      <c r="I6" s="217" t="str">
        <f ca="1">IF(ISERROR($V6),"",OFFSET('Smelter Look-up'!$H$4,$V6-4,0))</f>
        <v>Oruro</v>
      </c>
      <c r="J6" s="217" t="str">
        <f ca="1">IF(ISERROR($V6),"",OFFSET('Smelter Look-up'!$I$4,$V6-4,0))</f>
        <v>Oruro</v>
      </c>
      <c r="K6" s="268"/>
      <c r="L6" s="268"/>
      <c r="M6" s="268"/>
      <c r="N6" s="268"/>
      <c r="O6" s="268"/>
      <c r="P6" s="218"/>
      <c r="Q6" s="453" t="s">
        <v>15627</v>
      </c>
      <c r="R6" s="215" t="str">
        <f ca="1">IF(ISERROR($V6),"",OFFSET('Smelter Look-up'!$C$4,$V6-4,0)&amp;"")</f>
        <v>EM Vinto</v>
      </c>
      <c r="S6" s="222" t="str">
        <f t="shared" ref="S6:S37" ca="1" si="3">IF(B6="","",IF(ISERROR(MATCH($E6,CL,0)),"Unknown",INDIRECT("'C'!$A$"&amp;MATCH($E6,CL,0)+1)))</f>
        <v>BO</v>
      </c>
      <c r="T6" s="222" t="str">
        <f ca="1">IF(B6="","",IF(ISERROR(MATCH($J6,SorP!$B$1:$B$6230,0)),"",INDIRECT("'SorP'!$A$"&amp;MATCH($J6,SorP!$B$1:$B$6230,0))))</f>
        <v>BO-O</v>
      </c>
      <c r="U6" s="238"/>
      <c r="V6" s="270">
        <f ca="1">IF(C6="",NA(),MATCH($B6&amp;$C6,'Smelter Look-up'!$J:$J,0))</f>
        <v>412</v>
      </c>
      <c r="W6" s="271"/>
      <c r="X6" s="271">
        <f t="shared" ref="X6:X37" ca="1" si="4">IF(AND(C6="Smelter not listed",OR(LEN(D6)=0,LEN(E6)=0)),1,0)</f>
        <v>0</v>
      </c>
      <c r="Y6" s="271"/>
      <c r="Z6" s="271"/>
      <c r="AB6" s="273" t="str">
        <f t="shared" ref="AB6:AB37" ca="1" si="5">B6&amp;C6</f>
        <v>TinEM Vinto</v>
      </c>
    </row>
    <row r="7" spans="1:34" s="272" customFormat="1" ht="20" customHeight="1">
      <c r="A7" s="215" t="s">
        <v>774</v>
      </c>
      <c r="B7" s="215" t="str">
        <f ca="1">IF(LEN(A7)=0,"",INDEX('Smelter Look-up'!$A:$A,MATCH($A7,'Smelter Look-up'!$E:$E,0)))</f>
        <v>Tin</v>
      </c>
      <c r="C7" s="219" t="str">
        <f ca="1">IF(LEN(A7)=0,"",INDEX('Smelter Look-up'!$C:$C,MATCH($A7,'Smelter Look-up'!$E:$E,0)))</f>
        <v>Malaysia Smelting Corporation (MSC)</v>
      </c>
      <c r="D7" s="278"/>
      <c r="E7" s="215" t="str">
        <f ca="1">IF(ISERROR($V7),"",OFFSET('Smelter Look-up'!$D$4,$V7-4,0)&amp;"")</f>
        <v>MALAYSIA</v>
      </c>
      <c r="F7" s="215" t="str">
        <f ca="1">IF(ISERROR($V7),"",OFFSET('Smelter Look-up'!$E$4,$V7-4,0))</f>
        <v>CID001105</v>
      </c>
      <c r="G7" s="215" t="str">
        <f ca="1">IF(C7=$X$4,"Enter smelter details",IF(ISERROR($V7),"",OFFSET('Smelter Look-up'!$F$4,$V7-4,0)))</f>
        <v>RMI</v>
      </c>
      <c r="H7" s="216">
        <f ca="1">IF(ISERROR($V7),"",OFFSET('Smelter Look-up'!$G$4,$V7-4,0))</f>
        <v>0</v>
      </c>
      <c r="I7" s="217" t="str">
        <f ca="1">IF(ISERROR($V7),"",OFFSET('Smelter Look-up'!$H$4,$V7-4,0))</f>
        <v>Butterworth</v>
      </c>
      <c r="J7" s="217" t="str">
        <f ca="1">IF(ISERROR($V7),"",OFFSET('Smelter Look-up'!$I$4,$V7-4,0))</f>
        <v>Pulau Pinang</v>
      </c>
      <c r="K7" s="268"/>
      <c r="L7" s="268"/>
      <c r="M7" s="268"/>
      <c r="N7" s="268"/>
      <c r="O7" s="268"/>
      <c r="P7" s="218"/>
      <c r="Q7" s="453" t="s">
        <v>15628</v>
      </c>
      <c r="R7" s="215" t="str">
        <f ca="1">IF(ISERROR($V7),"",OFFSET('Smelter Look-up'!$C$4,$V7-4,0)&amp;"")</f>
        <v>Malaysia Smelting Corporation (MSC)</v>
      </c>
      <c r="S7" s="222" t="str">
        <f t="shared" ca="1" si="3"/>
        <v>MY</v>
      </c>
      <c r="T7" s="222" t="str">
        <f ca="1">IF(B7="","",IF(ISERROR(MATCH($J7,SorP!$B$1:$B$6230,0)),"",INDIRECT("'SorP'!$A$"&amp;MATCH($J7,SorP!$B$1:$B$6230,0))))</f>
        <v>MY-07</v>
      </c>
      <c r="U7" s="238"/>
      <c r="V7" s="270">
        <f ca="1">IF(C7="",NA(),MATCH($B7&amp;$C7,'Smelter Look-up'!$J:$J,0))</f>
        <v>449</v>
      </c>
      <c r="W7" s="271"/>
      <c r="X7" s="271">
        <f t="shared" ca="1" si="4"/>
        <v>0</v>
      </c>
      <c r="Y7" s="271"/>
      <c r="Z7" s="271"/>
      <c r="AB7" s="273" t="str">
        <f t="shared" ca="1" si="5"/>
        <v>TinMalaysia Smelting Corporation (MSC)</v>
      </c>
    </row>
    <row r="8" spans="1:34" s="272" customFormat="1" ht="20" customHeight="1">
      <c r="A8" s="215" t="s">
        <v>788</v>
      </c>
      <c r="B8" s="215" t="str">
        <f ca="1">IF(LEN(A8)=0,"",INDEX('Smelter Look-up'!$A:$A,MATCH($A8,'Smelter Look-up'!$E:$E,0)))</f>
        <v>Tin</v>
      </c>
      <c r="C8" s="219" t="str">
        <f ca="1">IF(LEN(A8)=0,"",INDEX('Smelter Look-up'!$C:$C,MATCH($A8,'Smelter Look-up'!$E:$E,0)))</f>
        <v>Thaisarco</v>
      </c>
      <c r="D8" s="278"/>
      <c r="E8" s="215" t="str">
        <f ca="1">IF(ISERROR($V8),"",OFFSET('Smelter Look-up'!$D$4,$V8-4,0)&amp;"")</f>
        <v>THAILAND</v>
      </c>
      <c r="F8" s="215" t="str">
        <f ca="1">IF(ISERROR($V8),"",OFFSET('Smelter Look-up'!$E$4,$V8-4,0))</f>
        <v>CID001898</v>
      </c>
      <c r="G8" s="215" t="str">
        <f ca="1">IF(C8=$X$4,"Enter smelter details",IF(ISERROR($V8),"",OFFSET('Smelter Look-up'!$F$4,$V8-4,0)))</f>
        <v>RMI</v>
      </c>
      <c r="H8" s="216">
        <f ca="1">IF(ISERROR($V8),"",OFFSET('Smelter Look-up'!$G$4,$V8-4,0))</f>
        <v>0</v>
      </c>
      <c r="I8" s="217" t="str">
        <f ca="1">IF(ISERROR($V8),"",OFFSET('Smelter Look-up'!$H$4,$V8-4,0))</f>
        <v>Amphur Muang</v>
      </c>
      <c r="J8" s="217" t="str">
        <f ca="1">IF(ISERROR($V8),"",OFFSET('Smelter Look-up'!$I$4,$V8-4,0))</f>
        <v>Phuket</v>
      </c>
      <c r="K8" s="268"/>
      <c r="L8" s="268"/>
      <c r="M8" s="268"/>
      <c r="N8" s="268"/>
      <c r="O8" s="268"/>
      <c r="P8" s="218"/>
      <c r="Q8" s="453" t="s">
        <v>15626</v>
      </c>
      <c r="R8" s="215" t="str">
        <f ca="1">IF(ISERROR($V8),"",OFFSET('Smelter Look-up'!$C$4,$V8-4,0)&amp;"")</f>
        <v>Thaisarco</v>
      </c>
      <c r="S8" s="222" t="str">
        <f t="shared" ca="1" si="3"/>
        <v>TH</v>
      </c>
      <c r="T8" s="222" t="str">
        <f ca="1">IF(B8="","",IF(ISERROR(MATCH($J8,SorP!$B$1:$B$6230,0)),"",INDIRECT("'SorP'!$A$"&amp;MATCH($J8,SorP!$B$1:$B$6230,0))))</f>
        <v>TH-83</v>
      </c>
      <c r="U8" s="238"/>
      <c r="V8" s="270">
        <f ca="1">IF(C8="",NA(),MATCH($B8&amp;$C8,'Smelter Look-up'!$J:$J,0))</f>
        <v>504</v>
      </c>
      <c r="W8" s="271"/>
      <c r="X8" s="271">
        <f t="shared" ca="1" si="4"/>
        <v>0</v>
      </c>
      <c r="Y8" s="271"/>
      <c r="Z8" s="271"/>
      <c r="AB8" s="273" t="str">
        <f t="shared" ca="1" si="5"/>
        <v>TinThaisarco</v>
      </c>
    </row>
    <row r="9" spans="1:34" s="272" customFormat="1" ht="20" customHeight="1">
      <c r="A9" s="215" t="s">
        <v>804</v>
      </c>
      <c r="B9" s="215" t="str">
        <f ca="1">IF(LEN(A9)=0,"",INDEX('Smelter Look-up'!$A:$A,MATCH($A9,'Smelter Look-up'!$E:$E,0)))</f>
        <v>Tin</v>
      </c>
      <c r="C9" s="219" t="str">
        <f ca="1">IF(LEN(A9)=0,"",INDEX('Smelter Look-up'!$C:$C,MATCH($A9,'Smelter Look-up'!$E:$E,0)))</f>
        <v>PT Timah Tbk Kundur</v>
      </c>
      <c r="D9" s="278"/>
      <c r="E9" s="215" t="str">
        <f ca="1">IF(ISERROR($V9),"",OFFSET('Smelter Look-up'!$D$4,$V9-4,0)&amp;"")</f>
        <v>INDONESIA</v>
      </c>
      <c r="F9" s="215" t="str">
        <f ca="1">IF(ISERROR($V9),"",OFFSET('Smelter Look-up'!$E$4,$V9-4,0))</f>
        <v>CID001477</v>
      </c>
      <c r="G9" s="215" t="str">
        <f ca="1">IF(C9=$X$4,"Enter smelter details",IF(ISERROR($V9),"",OFFSET('Smelter Look-up'!$F$4,$V9-4,0)))</f>
        <v>RMI</v>
      </c>
      <c r="H9" s="216">
        <f ca="1">IF(ISERROR($V9),"",OFFSET('Smelter Look-up'!$G$4,$V9-4,0))</f>
        <v>0</v>
      </c>
      <c r="I9" s="217" t="str">
        <f ca="1">IF(ISERROR($V9),"",OFFSET('Smelter Look-up'!$H$4,$V9-4,0))</f>
        <v>Kundur</v>
      </c>
      <c r="J9" s="217" t="str">
        <f ca="1">IF(ISERROR($V9),"",OFFSET('Smelter Look-up'!$I$4,$V9-4,0))</f>
        <v>Riau</v>
      </c>
      <c r="K9" s="268"/>
      <c r="L9" s="268"/>
      <c r="M9" s="268"/>
      <c r="N9" s="268"/>
      <c r="O9" s="268"/>
      <c r="P9" s="218"/>
      <c r="Q9" s="453" t="s">
        <v>15626</v>
      </c>
      <c r="R9" s="215" t="str">
        <f ca="1">IF(ISERROR($V9),"",OFFSET('Smelter Look-up'!$C$4,$V9-4,0)&amp;"")</f>
        <v>PT Timah Tbk Kundur</v>
      </c>
      <c r="S9" s="222" t="str">
        <f t="shared" ca="1" si="3"/>
        <v>ID</v>
      </c>
      <c r="T9" s="222" t="str">
        <f ca="1">IF(B9="","",IF(ISERROR(MATCH($J9,SorP!$B$1:$B$6230,0)),"",INDIRECT("'SorP'!$A$"&amp;MATCH($J9,SorP!$B$1:$B$6230,0))))</f>
        <v>ID-RI</v>
      </c>
      <c r="U9" s="238"/>
      <c r="V9" s="270">
        <f ca="1">IF(C9="",NA(),MATCH($B9&amp;$C9,'Smelter Look-up'!$J:$J,0))</f>
        <v>491</v>
      </c>
      <c r="W9" s="271"/>
      <c r="X9" s="271">
        <f t="shared" ca="1" si="4"/>
        <v>0</v>
      </c>
      <c r="Y9" s="271"/>
      <c r="Z9" s="271"/>
      <c r="AB9" s="273" t="str">
        <f t="shared" ca="1" si="5"/>
        <v>TinPT Timah Tbk Kundur</v>
      </c>
    </row>
    <row r="10" spans="1:34" s="272" customFormat="1" ht="20" customHeight="1">
      <c r="A10" s="215" t="s">
        <v>784</v>
      </c>
      <c r="B10" s="215" t="str">
        <f ca="1">IF(LEN(A10)=0,"",INDEX('Smelter Look-up'!$A:$A,MATCH($A10,'Smelter Look-up'!$E:$E,0)))</f>
        <v>Tin</v>
      </c>
      <c r="C10" s="219" t="str">
        <f ca="1">IF(LEN(A10)=0,"",INDEX('Smelter Look-up'!$C:$C,MATCH($A10,'Smelter Look-up'!$E:$E,0)))</f>
        <v>PT Timah Tbk Mentok</v>
      </c>
      <c r="D10" s="278"/>
      <c r="E10" s="215" t="str">
        <f ca="1">IF(ISERROR($V10),"",OFFSET('Smelter Look-up'!$D$4,$V10-4,0)&amp;"")</f>
        <v>INDONESIA</v>
      </c>
      <c r="F10" s="215" t="str">
        <f ca="1">IF(ISERROR($V10),"",OFFSET('Smelter Look-up'!$E$4,$V10-4,0))</f>
        <v>CID001482</v>
      </c>
      <c r="G10" s="215" t="str">
        <f ca="1">IF(C10=$X$4,"Enter smelter details",IF(ISERROR($V10),"",OFFSET('Smelter Look-up'!$F$4,$V10-4,0)))</f>
        <v>RMI</v>
      </c>
      <c r="H10" s="216">
        <f ca="1">IF(ISERROR($V10),"",OFFSET('Smelter Look-up'!$G$4,$V10-4,0))</f>
        <v>0</v>
      </c>
      <c r="I10" s="217" t="str">
        <f ca="1">IF(ISERROR($V10),"",OFFSET('Smelter Look-up'!$H$4,$V10-4,0))</f>
        <v>Mentok</v>
      </c>
      <c r="J10" s="217" t="str">
        <f ca="1">IF(ISERROR($V10),"",OFFSET('Smelter Look-up'!$I$4,$V10-4,0))</f>
        <v>Kepulauan Bangka Belitung</v>
      </c>
      <c r="K10" s="268"/>
      <c r="L10" s="268"/>
      <c r="M10" s="268"/>
      <c r="N10" s="268"/>
      <c r="O10" s="268"/>
      <c r="P10" s="218"/>
      <c r="Q10" s="453" t="s">
        <v>15626</v>
      </c>
      <c r="R10" s="215" t="str">
        <f ca="1">IF(ISERROR($V10),"",OFFSET('Smelter Look-up'!$C$4,$V10-4,0)&amp;"")</f>
        <v>PT Timah Tbk Mentok</v>
      </c>
      <c r="S10" s="222" t="str">
        <f t="shared" ca="1" si="3"/>
        <v>ID</v>
      </c>
      <c r="T10" s="222" t="str">
        <f ca="1">IF(B10="","",IF(ISERROR(MATCH($J10,SorP!$B$1:$B$6230,0)),"",INDIRECT("'SorP'!$A$"&amp;MATCH($J10,SorP!$B$1:$B$6230,0))))</f>
        <v>ID-BB</v>
      </c>
      <c r="U10" s="238"/>
      <c r="V10" s="270">
        <f ca="1">IF(C10="",NA(),MATCH($B10&amp;$C10,'Smelter Look-up'!$J:$J,0))</f>
        <v>492</v>
      </c>
      <c r="W10" s="271"/>
      <c r="X10" s="271">
        <f t="shared" ca="1" si="4"/>
        <v>0</v>
      </c>
      <c r="Y10" s="271"/>
      <c r="Z10" s="271"/>
      <c r="AB10" s="273" t="str">
        <f t="shared" ca="1" si="5"/>
        <v>TinPT Timah Tbk Mentok</v>
      </c>
    </row>
    <row r="11" spans="1:34" s="272" customFormat="1" ht="20" customHeight="1">
      <c r="A11" s="215" t="s">
        <v>1830</v>
      </c>
      <c r="B11" s="215" t="str">
        <f ca="1">IF(LEN(A11)=0,"",INDEX('Smelter Look-up'!$A:$A,MATCH($A11,'Smelter Look-up'!$E:$E,0)))</f>
        <v>Tin</v>
      </c>
      <c r="C11" s="219" t="str">
        <f ca="1">IF(LEN(A11)=0,"",INDEX('Smelter Look-up'!$C:$C,MATCH($A11,'Smelter Look-up'!$E:$E,0)))</f>
        <v>Metallo Belgium N.V.</v>
      </c>
      <c r="D11" s="278"/>
      <c r="E11" s="215" t="str">
        <f ca="1">IF(ISERROR($V11),"",OFFSET('Smelter Look-up'!$D$4,$V11-4,0)&amp;"")</f>
        <v>BELGIUM</v>
      </c>
      <c r="F11" s="215" t="str">
        <f ca="1">IF(ISERROR($V11),"",OFFSET('Smelter Look-up'!$E$4,$V11-4,0))</f>
        <v>CID002773</v>
      </c>
      <c r="G11" s="215" t="str">
        <f ca="1">IF(C11=$X$4,"Enter smelter details",IF(ISERROR($V11),"",OFFSET('Smelter Look-up'!$F$4,$V11-4,0)))</f>
        <v>RMI</v>
      </c>
      <c r="H11" s="216">
        <f ca="1">IF(ISERROR($V11),"",OFFSET('Smelter Look-up'!$G$4,$V11-4,0))</f>
        <v>0</v>
      </c>
      <c r="I11" s="217" t="str">
        <f ca="1">IF(ISERROR($V11),"",OFFSET('Smelter Look-up'!$H$4,$V11-4,0))</f>
        <v>Beerse</v>
      </c>
      <c r="J11" s="217" t="str">
        <f ca="1">IF(ISERROR($V11),"",OFFSET('Smelter Look-up'!$I$4,$V11-4,0))</f>
        <v>Antwerpen</v>
      </c>
      <c r="K11" s="268"/>
      <c r="L11" s="268"/>
      <c r="M11" s="268"/>
      <c r="N11" s="268"/>
      <c r="O11" s="268"/>
      <c r="P11" s="218"/>
      <c r="Q11" s="453" t="s">
        <v>15626</v>
      </c>
      <c r="R11" s="215" t="str">
        <f ca="1">IF(ISERROR($V11),"",OFFSET('Smelter Look-up'!$C$4,$V11-4,0)&amp;"")</f>
        <v>Metallo Belgium N.V.</v>
      </c>
      <c r="S11" s="222" t="str">
        <f t="shared" ca="1" si="3"/>
        <v>BE</v>
      </c>
      <c r="T11" s="222" t="str">
        <f ca="1">IF(B11="","",IF(ISERROR(MATCH($J11,SorP!$B$1:$B$6230,0)),"",INDIRECT("'SorP'!$A$"&amp;MATCH($J11,SorP!$B$1:$B$6230,0))))</f>
        <v>BE-VAN</v>
      </c>
      <c r="U11" s="238"/>
      <c r="V11" s="270">
        <f ca="1">IF(C11="",NA(),MATCH($B11&amp;$C11,'Smelter Look-up'!$J:$J,0))</f>
        <v>454</v>
      </c>
      <c r="W11" s="271"/>
      <c r="X11" s="271">
        <f t="shared" ca="1" si="4"/>
        <v>0</v>
      </c>
      <c r="Y11" s="271"/>
      <c r="Z11" s="271"/>
      <c r="AB11" s="273" t="str">
        <f t="shared" ca="1" si="5"/>
        <v>TinMetallo Belgium N.V.</v>
      </c>
    </row>
    <row r="12" spans="1:34" s="272" customFormat="1" ht="20" customHeight="1">
      <c r="A12" s="215" t="s">
        <v>789</v>
      </c>
      <c r="B12" s="215" t="str">
        <f ca="1">IF(LEN(A12)=0,"",INDEX('Smelter Look-up'!$A:$A,MATCH($A12,'Smelter Look-up'!$E:$E,0)))</f>
        <v>Tin</v>
      </c>
      <c r="C12" s="219" t="str">
        <f ca="1">IF(LEN(A12)=0,"",INDEX('Smelter Look-up'!$C:$C,MATCH($A12,'Smelter Look-up'!$E:$E,0)))</f>
        <v>White Solder Metalurgia e Mineracao Ltda.</v>
      </c>
      <c r="D12" s="278"/>
      <c r="E12" s="215" t="str">
        <f ca="1">IF(ISERROR($V12),"",OFFSET('Smelter Look-up'!$D$4,$V12-4,0)&amp;"")</f>
        <v>BRAZIL</v>
      </c>
      <c r="F12" s="215" t="str">
        <f ca="1">IF(ISERROR($V12),"",OFFSET('Smelter Look-up'!$E$4,$V12-4,0))</f>
        <v>CID002036</v>
      </c>
      <c r="G12" s="215" t="str">
        <f ca="1">IF(C12=$X$4,"Enter smelter details",IF(ISERROR($V12),"",OFFSET('Smelter Look-up'!$F$4,$V12-4,0)))</f>
        <v>RMI</v>
      </c>
      <c r="H12" s="216">
        <f ca="1">IF(ISERROR($V12),"",OFFSET('Smelter Look-up'!$G$4,$V12-4,0))</f>
        <v>0</v>
      </c>
      <c r="I12" s="217" t="str">
        <f ca="1">IF(ISERROR($V12),"",OFFSET('Smelter Look-up'!$H$4,$V12-4,0))</f>
        <v>Ariquemes</v>
      </c>
      <c r="J12" s="217" t="str">
        <f ca="1">IF(ISERROR($V12),"",OFFSET('Smelter Look-up'!$I$4,$V12-4,0))</f>
        <v>Rondônia</v>
      </c>
      <c r="K12" s="268"/>
      <c r="L12" s="268"/>
      <c r="M12" s="268"/>
      <c r="N12" s="268"/>
      <c r="O12" s="268"/>
      <c r="P12" s="218"/>
      <c r="Q12" s="453" t="s">
        <v>15626</v>
      </c>
      <c r="R12" s="215" t="str">
        <f ca="1">IF(ISERROR($V12),"",OFFSET('Smelter Look-up'!$C$4,$V12-4,0)&amp;"")</f>
        <v>White Solder Metalurgia e Mineracao Ltda.</v>
      </c>
      <c r="S12" s="222" t="str">
        <f t="shared" ca="1" si="3"/>
        <v>BR</v>
      </c>
      <c r="T12" s="222" t="str">
        <f ca="1">IF(B12="","",IF(ISERROR(MATCH($J12,SorP!$B$1:$B$6230,0)),"",INDIRECT("'SorP'!$A$"&amp;MATCH($J12,SorP!$B$1:$B$6230,0))))</f>
        <v>BR-RO</v>
      </c>
      <c r="U12" s="238"/>
      <c r="V12" s="270">
        <f ca="1">IF(C12="",NA(),MATCH($B12&amp;$C12,'Smelter Look-up'!$J:$J,0))</f>
        <v>512</v>
      </c>
      <c r="W12" s="271"/>
      <c r="X12" s="271">
        <f t="shared" ca="1" si="4"/>
        <v>0</v>
      </c>
      <c r="Y12" s="271"/>
      <c r="Z12" s="271"/>
      <c r="AB12" s="273" t="str">
        <f t="shared" ca="1" si="5"/>
        <v>TinWhite Solder Metalurgia e Mineracao Ltda.</v>
      </c>
    </row>
    <row r="13" spans="1:34" s="272" customFormat="1" ht="20" customHeight="1">
      <c r="A13" s="215" t="s">
        <v>776</v>
      </c>
      <c r="B13" s="215" t="str">
        <f ca="1">IF(LEN(A13)=0,"",INDEX('Smelter Look-up'!$A:$A,MATCH($A13,'Smelter Look-up'!$E:$E,0)))</f>
        <v>Tin</v>
      </c>
      <c r="C13" s="219" t="str">
        <f ca="1">IF(LEN(A13)=0,"",INDEX('Smelter Look-up'!$C:$C,MATCH($A13,'Smelter Look-up'!$E:$E,0)))</f>
        <v>Minsur</v>
      </c>
      <c r="D13" s="278"/>
      <c r="E13" s="215" t="str">
        <f ca="1">IF(ISERROR($V13),"",OFFSET('Smelter Look-up'!$D$4,$V13-4,0)&amp;"")</f>
        <v>PERU</v>
      </c>
      <c r="F13" s="215" t="str">
        <f ca="1">IF(ISERROR($V13),"",OFFSET('Smelter Look-up'!$E$4,$V13-4,0))</f>
        <v>CID001182</v>
      </c>
      <c r="G13" s="215" t="str">
        <f ca="1">IF(C13=$X$4,"Enter smelter details",IF(ISERROR($V13),"",OFFSET('Smelter Look-up'!$F$4,$V13-4,0)))</f>
        <v>RMI</v>
      </c>
      <c r="H13" s="216">
        <f ca="1">IF(ISERROR($V13),"",OFFSET('Smelter Look-up'!$G$4,$V13-4,0))</f>
        <v>0</v>
      </c>
      <c r="I13" s="217" t="str">
        <f ca="1">IF(ISERROR($V13),"",OFFSET('Smelter Look-up'!$H$4,$V13-4,0))</f>
        <v>Paracas</v>
      </c>
      <c r="J13" s="217" t="str">
        <f ca="1">IF(ISERROR($V13),"",OFFSET('Smelter Look-up'!$I$4,$V13-4,0))</f>
        <v>Ika</v>
      </c>
      <c r="K13" s="268"/>
      <c r="L13" s="268"/>
      <c r="M13" s="268"/>
      <c r="N13" s="268"/>
      <c r="O13" s="268"/>
      <c r="P13" s="218"/>
      <c r="Q13" s="453" t="s">
        <v>15626</v>
      </c>
      <c r="R13" s="215" t="str">
        <f ca="1">IF(ISERROR($V13),"",OFFSET('Smelter Look-up'!$C$4,$V13-4,0)&amp;"")</f>
        <v>Minsur</v>
      </c>
      <c r="S13" s="222" t="str">
        <f t="shared" ca="1" si="3"/>
        <v>PE</v>
      </c>
      <c r="T13" s="222" t="str">
        <f ca="1">IF(B13="","",IF(ISERROR(MATCH($J13,SorP!$B$1:$B$6230,0)),"",INDIRECT("'SorP'!$A$"&amp;MATCH($J13,SorP!$B$1:$B$6230,0))))</f>
        <v>PE-ICA</v>
      </c>
      <c r="U13" s="238"/>
      <c r="V13" s="270">
        <f ca="1">IF(C13="",NA(),MATCH($B13&amp;$C13,'Smelter Look-up'!$J:$J,0))</f>
        <v>460</v>
      </c>
      <c r="W13" s="271"/>
      <c r="X13" s="271">
        <f t="shared" ca="1" si="4"/>
        <v>0</v>
      </c>
      <c r="Y13" s="271"/>
      <c r="Z13" s="271"/>
      <c r="AB13" s="273" t="str">
        <f t="shared" ca="1" si="5"/>
        <v>TinMinsur</v>
      </c>
    </row>
    <row r="14" spans="1:34" s="272" customFormat="1" ht="20" customHeight="1">
      <c r="A14" s="215" t="s">
        <v>13403</v>
      </c>
      <c r="B14" s="215" t="str">
        <f ca="1">IF(LEN(A14)=0,"",INDEX('Smelter Look-up'!$A:$A,MATCH($A14,'Smelter Look-up'!$E:$E,0)))</f>
        <v>Tin</v>
      </c>
      <c r="C14" s="219" t="str">
        <f ca="1">IF(LEN(A14)=0,"",INDEX('Smelter Look-up'!$C:$C,MATCH($A14,'Smelter Look-up'!$E:$E,0)))</f>
        <v>Tin Technology &amp; Refining</v>
      </c>
      <c r="D14" s="278"/>
      <c r="E14" s="215" t="str">
        <f ca="1">IF(ISERROR($V14),"",OFFSET('Smelter Look-up'!$D$4,$V14-4,0)&amp;"")</f>
        <v>UNITED STATES OF AMERICA</v>
      </c>
      <c r="F14" s="215" t="str">
        <f ca="1">IF(ISERROR($V14),"",OFFSET('Smelter Look-up'!$E$4,$V14-4,0))</f>
        <v>CID003325</v>
      </c>
      <c r="G14" s="215" t="str">
        <f ca="1">IF(C14=$X$4,"Enter smelter details",IF(ISERROR($V14),"",OFFSET('Smelter Look-up'!$F$4,$V14-4,0)))</f>
        <v>RMI</v>
      </c>
      <c r="H14" s="216">
        <f ca="1">IF(ISERROR($V14),"",OFFSET('Smelter Look-up'!$G$4,$V14-4,0))</f>
        <v>0</v>
      </c>
      <c r="I14" s="217" t="str">
        <f ca="1">IF(ISERROR($V14),"",OFFSET('Smelter Look-up'!$H$4,$V14-4,0))</f>
        <v>West Chester</v>
      </c>
      <c r="J14" s="217" t="str">
        <f ca="1">IF(ISERROR($V14),"",OFFSET('Smelter Look-up'!$I$4,$V14-4,0))</f>
        <v>Pennsylvania</v>
      </c>
      <c r="K14" s="268"/>
      <c r="L14" s="268"/>
      <c r="M14" s="268"/>
      <c r="N14" s="268"/>
      <c r="O14" s="268"/>
      <c r="P14" s="218"/>
      <c r="Q14" s="453" t="s">
        <v>15627</v>
      </c>
      <c r="R14" s="215" t="str">
        <f ca="1">IF(ISERROR($V14),"",OFFSET('Smelter Look-up'!$C$4,$V14-4,0)&amp;"")</f>
        <v>Tin Technology &amp; Refining</v>
      </c>
      <c r="S14" s="222" t="str">
        <f t="shared" ca="1" si="3"/>
        <v>US</v>
      </c>
      <c r="T14" s="222" t="str">
        <f ca="1">IF(B14="","",IF(ISERROR(MATCH($J14,SorP!$B$1:$B$6230,0)),"",INDIRECT("'SorP'!$A$"&amp;MATCH($J14,SorP!$B$1:$B$6230,0))))</f>
        <v>US-PA</v>
      </c>
      <c r="U14" s="238"/>
      <c r="V14" s="270">
        <f ca="1">IF(C14="",NA(),MATCH($B14&amp;$C14,'Smelter Look-up'!$J:$J,0))</f>
        <v>507</v>
      </c>
      <c r="W14" s="271"/>
      <c r="X14" s="271">
        <f t="shared" ca="1" si="4"/>
        <v>0</v>
      </c>
      <c r="Y14" s="271"/>
      <c r="Z14" s="271"/>
      <c r="AB14" s="273" t="str">
        <f t="shared" ca="1" si="5"/>
        <v>TinTin Technology &amp; Refining</v>
      </c>
    </row>
    <row r="15" spans="1:34" s="272" customFormat="1" ht="20" customHeight="1">
      <c r="A15" s="215" t="s">
        <v>791</v>
      </c>
      <c r="B15" s="215" t="str">
        <f ca="1">IF(LEN(A15)=0,"",INDEX('Smelter Look-up'!$A:$A,MATCH($A15,'Smelter Look-up'!$E:$E,0)))</f>
        <v>Tin</v>
      </c>
      <c r="C15" s="219" t="str">
        <f ca="1">IF(LEN(A15)=0,"",INDEX('Smelter Look-up'!$C:$C,MATCH($A15,'Smelter Look-up'!$E:$E,0)))</f>
        <v>Yunnan Tin Company Limited</v>
      </c>
      <c r="D15" s="278"/>
      <c r="E15" s="215" t="str">
        <f ca="1">IF(ISERROR($V15),"",OFFSET('Smelter Look-up'!$D$4,$V15-4,0)&amp;"")</f>
        <v>CHINA</v>
      </c>
      <c r="F15" s="215" t="str">
        <f ca="1">IF(ISERROR($V15),"",OFFSET('Smelter Look-up'!$E$4,$V15-4,0))</f>
        <v>CID002180</v>
      </c>
      <c r="G15" s="215" t="str">
        <f ca="1">IF(C15=$X$4,"Enter smelter details",IF(ISERROR($V15),"",OFFSET('Smelter Look-up'!$F$4,$V15-4,0)))</f>
        <v>RMI</v>
      </c>
      <c r="H15" s="216">
        <f ca="1">IF(ISERROR($V15),"",OFFSET('Smelter Look-up'!$G$4,$V15-4,0))</f>
        <v>0</v>
      </c>
      <c r="I15" s="217" t="str">
        <f ca="1">IF(ISERROR($V15),"",OFFSET('Smelter Look-up'!$H$4,$V15-4,0))</f>
        <v>Gejiu</v>
      </c>
      <c r="J15" s="217" t="str">
        <f ca="1">IF(ISERROR($V15),"",OFFSET('Smelter Look-up'!$I$4,$V15-4,0))</f>
        <v>Yunnan Sheng</v>
      </c>
      <c r="K15" s="268"/>
      <c r="L15" s="268"/>
      <c r="M15" s="268"/>
      <c r="N15" s="268"/>
      <c r="O15" s="268"/>
      <c r="P15" s="218"/>
      <c r="Q15" s="453" t="s">
        <v>15629</v>
      </c>
      <c r="R15" s="215" t="str">
        <f ca="1">IF(ISERROR($V15),"",OFFSET('Smelter Look-up'!$C$4,$V15-4,0)&amp;"")</f>
        <v>Yunnan Tin Company Limited</v>
      </c>
      <c r="S15" s="222" t="str">
        <f t="shared" ca="1" si="3"/>
        <v>CN</v>
      </c>
      <c r="T15" s="222" t="str">
        <f ca="1">IF(B15="","",IF(ISERROR(MATCH($J15,SorP!$B$1:$B$6230,0)),"",INDIRECT("'SorP'!$A$"&amp;MATCH($J15,SorP!$B$1:$B$6230,0))))</f>
        <v>CN-YN</v>
      </c>
      <c r="U15" s="238"/>
      <c r="V15" s="270">
        <f ca="1">IF(C15="",NA(),MATCH($B15&amp;$C15,'Smelter Look-up'!$J:$J,0))</f>
        <v>524</v>
      </c>
      <c r="W15" s="271"/>
      <c r="X15" s="271">
        <f t="shared" ca="1" si="4"/>
        <v>0</v>
      </c>
      <c r="Y15" s="271"/>
      <c r="Z15" s="271"/>
      <c r="AB15" s="273" t="str">
        <f t="shared" ca="1" si="5"/>
        <v>TinYunnan Tin Company Limited</v>
      </c>
    </row>
    <row r="16" spans="1:34" s="272" customFormat="1" ht="20" customHeight="1">
      <c r="A16" s="215" t="s">
        <v>766</v>
      </c>
      <c r="B16" s="215" t="str">
        <f ca="1">IF(LEN(A16)=0,"",INDEX('Smelter Look-up'!$A:$A,MATCH($A16,'Smelter Look-up'!$E:$E,0)))</f>
        <v>Tin</v>
      </c>
      <c r="C16" s="219" t="str">
        <f ca="1">IF(LEN(A16)=0,"",INDEX('Smelter Look-up'!$C:$C,MATCH($A16,'Smelter Look-up'!$E:$E,0)))</f>
        <v>Alpha</v>
      </c>
      <c r="D16" s="278"/>
      <c r="E16" s="215" t="str">
        <f ca="1">IF(ISERROR($V16),"",OFFSET('Smelter Look-up'!$D$4,$V16-4,0)&amp;"")</f>
        <v>UNITED STATES OF AMERICA</v>
      </c>
      <c r="F16" s="215" t="str">
        <f ca="1">IF(ISERROR($V16),"",OFFSET('Smelter Look-up'!$E$4,$V16-4,0))</f>
        <v>CID000292</v>
      </c>
      <c r="G16" s="215" t="str">
        <f ca="1">IF(C16=$X$4,"Enter smelter details",IF(ISERROR($V16),"",OFFSET('Smelter Look-up'!$F$4,$V16-4,0)))</f>
        <v>RMI</v>
      </c>
      <c r="H16" s="216">
        <f ca="1">IF(ISERROR($V16),"",OFFSET('Smelter Look-up'!$G$4,$V16-4,0))</f>
        <v>0</v>
      </c>
      <c r="I16" s="217" t="str">
        <f ca="1">IF(ISERROR($V16),"",OFFSET('Smelter Look-up'!$H$4,$V16-4,0))</f>
        <v>Altoona</v>
      </c>
      <c r="J16" s="217" t="str">
        <f ca="1">IF(ISERROR($V16),"",OFFSET('Smelter Look-up'!$I$4,$V16-4,0))</f>
        <v>Pennsylvania</v>
      </c>
      <c r="K16" s="268"/>
      <c r="L16" s="268"/>
      <c r="M16" s="268"/>
      <c r="N16" s="268"/>
      <c r="O16" s="268"/>
      <c r="P16" s="218"/>
      <c r="Q16" s="453" t="s">
        <v>15630</v>
      </c>
      <c r="R16" s="215" t="str">
        <f ca="1">IF(ISERROR($V16),"",OFFSET('Smelter Look-up'!$C$4,$V16-4,0)&amp;"")</f>
        <v>Alpha</v>
      </c>
      <c r="S16" s="222" t="str">
        <f t="shared" ca="1" si="3"/>
        <v>US</v>
      </c>
      <c r="T16" s="222" t="str">
        <f ca="1">IF(B16="","",IF(ISERROR(MATCH($J16,SorP!$B$1:$B$6230,0)),"",INDIRECT("'SorP'!$A$"&amp;MATCH($J16,SorP!$B$1:$B$6230,0))))</f>
        <v>US-PA</v>
      </c>
      <c r="U16" s="238"/>
      <c r="V16" s="270">
        <f ca="1">IF(C16="",NA(),MATCH($B16&amp;$C16,'Smelter Look-up'!$J:$J,0))</f>
        <v>384</v>
      </c>
      <c r="W16" s="271"/>
      <c r="X16" s="271">
        <f t="shared" ca="1" si="4"/>
        <v>0</v>
      </c>
      <c r="Y16" s="271"/>
      <c r="Z16" s="271"/>
      <c r="AB16" s="273" t="str">
        <f t="shared" ca="1" si="5"/>
        <v>TinAlpha</v>
      </c>
    </row>
    <row r="17" spans="1:28" s="272" customFormat="1" ht="20" customHeight="1">
      <c r="A17" s="215" t="s">
        <v>769</v>
      </c>
      <c r="B17" s="215" t="str">
        <f ca="1">IF(LEN(A17)=0,"",INDEX('Smelter Look-up'!$A:$A,MATCH($A17,'Smelter Look-up'!$E:$E,0)))</f>
        <v>Tin</v>
      </c>
      <c r="C17" s="219" t="str">
        <f ca="1">IF(LEN(A17)=0,"",INDEX('Smelter Look-up'!$C:$C,MATCH($A17,'Smelter Look-up'!$E:$E,0)))</f>
        <v>Fenix Metals</v>
      </c>
      <c r="D17" s="278"/>
      <c r="E17" s="215" t="str">
        <f ca="1">IF(ISERROR($V17),"",OFFSET('Smelter Look-up'!$D$4,$V17-4,0)&amp;"")</f>
        <v>POLAND</v>
      </c>
      <c r="F17" s="215" t="str">
        <f ca="1">IF(ISERROR($V17),"",OFFSET('Smelter Look-up'!$E$4,$V17-4,0))</f>
        <v>CID000468</v>
      </c>
      <c r="G17" s="215" t="str">
        <f ca="1">IF(C17=$X$4,"Enter smelter details",IF(ISERROR($V17),"",OFFSET('Smelter Look-up'!$F$4,$V17-4,0)))</f>
        <v>RMI</v>
      </c>
      <c r="H17" s="216">
        <f ca="1">IF(ISERROR($V17),"",OFFSET('Smelter Look-up'!$G$4,$V17-4,0))</f>
        <v>0</v>
      </c>
      <c r="I17" s="217" t="str">
        <f ca="1">IF(ISERROR($V17),"",OFFSET('Smelter Look-up'!$H$4,$V17-4,0))</f>
        <v>Chmielów</v>
      </c>
      <c r="J17" s="217" t="str">
        <f ca="1">IF(ISERROR($V17),"",OFFSET('Smelter Look-up'!$I$4,$V17-4,0))</f>
        <v>Podkarpackie</v>
      </c>
      <c r="K17" s="268"/>
      <c r="L17" s="268"/>
      <c r="M17" s="268"/>
      <c r="N17" s="268"/>
      <c r="O17" s="268"/>
      <c r="P17" s="218"/>
      <c r="Q17" s="453" t="s">
        <v>15630</v>
      </c>
      <c r="R17" s="215" t="str">
        <f ca="1">IF(ISERROR($V17),"",OFFSET('Smelter Look-up'!$C$4,$V17-4,0)&amp;"")</f>
        <v>Fenix Metals</v>
      </c>
      <c r="S17" s="222" t="str">
        <f t="shared" ca="1" si="3"/>
        <v>PL</v>
      </c>
      <c r="T17" s="222" t="str">
        <f ca="1">IF(B17="","",IF(ISERROR(MATCH($J17,SorP!$B$1:$B$6230,0)),"",INDIRECT("'SorP'!$A$"&amp;MATCH($J17,SorP!$B$1:$B$6230,0))))</f>
        <v>PL-18</v>
      </c>
      <c r="U17" s="238"/>
      <c r="V17" s="270">
        <f ca="1">IF(C17="",NA(),MATCH($B17&amp;$C17,'Smelter Look-up'!$J:$J,0))</f>
        <v>421</v>
      </c>
      <c r="W17" s="271"/>
      <c r="X17" s="271">
        <f t="shared" ca="1" si="4"/>
        <v>0</v>
      </c>
      <c r="Y17" s="271"/>
      <c r="Z17" s="271"/>
      <c r="AB17" s="273" t="str">
        <f t="shared" ca="1" si="5"/>
        <v>TinFenix Metals</v>
      </c>
    </row>
    <row r="18" spans="1:28" s="272" customFormat="1" ht="20" customHeight="1">
      <c r="A18" s="215" t="s">
        <v>770</v>
      </c>
      <c r="B18" s="215" t="str">
        <f ca="1">IF(LEN(A18)=0,"",INDEX('Smelter Look-up'!$A:$A,MATCH($A18,'Smelter Look-up'!$E:$E,0)))</f>
        <v>Tin</v>
      </c>
      <c r="C18" s="219" t="str">
        <f ca="1">IF(LEN(A18)=0,"",INDEX('Smelter Look-up'!$C:$C,MATCH($A18,'Smelter Look-up'!$E:$E,0)))</f>
        <v>Gejiu Non-Ferrous Metal Processing Co., Ltd.</v>
      </c>
      <c r="D18" s="278"/>
      <c r="E18" s="215" t="str">
        <f ca="1">IF(ISERROR($V18),"",OFFSET('Smelter Look-up'!$D$4,$V18-4,0)&amp;"")</f>
        <v>CHINA</v>
      </c>
      <c r="F18" s="215" t="str">
        <f ca="1">IF(ISERROR($V18),"",OFFSET('Smelter Look-up'!$E$4,$V18-4,0))</f>
        <v>CID000538</v>
      </c>
      <c r="G18" s="215" t="str">
        <f ca="1">IF(C18=$X$4,"Enter smelter details",IF(ISERROR($V18),"",OFFSET('Smelter Look-up'!$F$4,$V18-4,0)))</f>
        <v>RMI</v>
      </c>
      <c r="H18" s="216">
        <f ca="1">IF(ISERROR($V18),"",OFFSET('Smelter Look-up'!$G$4,$V18-4,0))</f>
        <v>0</v>
      </c>
      <c r="I18" s="217" t="str">
        <f ca="1">IF(ISERROR($V18),"",OFFSET('Smelter Look-up'!$H$4,$V18-4,0))</f>
        <v>Gejiu</v>
      </c>
      <c r="J18" s="217" t="str">
        <f ca="1">IF(ISERROR($V18),"",OFFSET('Smelter Look-up'!$I$4,$V18-4,0))</f>
        <v>Yunnan Sheng</v>
      </c>
      <c r="K18" s="268"/>
      <c r="L18" s="268"/>
      <c r="M18" s="268"/>
      <c r="N18" s="268"/>
      <c r="O18" s="268"/>
      <c r="P18" s="218"/>
      <c r="Q18" s="453" t="s">
        <v>15630</v>
      </c>
      <c r="R18" s="215" t="str">
        <f ca="1">IF(ISERROR($V18),"",OFFSET('Smelter Look-up'!$C$4,$V18-4,0)&amp;"")</f>
        <v>Gejiu Non-Ferrous Metal Processing Co., Ltd.</v>
      </c>
      <c r="S18" s="222" t="str">
        <f t="shared" ca="1" si="3"/>
        <v>CN</v>
      </c>
      <c r="T18" s="222" t="str">
        <f ca="1">IF(B18="","",IF(ISERROR(MATCH($J18,SorP!$B$1:$B$6230,0)),"",INDIRECT("'SorP'!$A$"&amp;MATCH($J18,SorP!$B$1:$B$6230,0))))</f>
        <v>CN-YN</v>
      </c>
      <c r="U18" s="238"/>
      <c r="V18" s="270">
        <f ca="1">IF(C18="",NA(),MATCH($B18&amp;$C18,'Smelter Look-up'!$J:$J,0))</f>
        <v>428</v>
      </c>
      <c r="W18" s="271"/>
      <c r="X18" s="271">
        <f t="shared" ca="1" si="4"/>
        <v>0</v>
      </c>
      <c r="Y18" s="271"/>
      <c r="Z18" s="271"/>
      <c r="AB18" s="273" t="str">
        <f t="shared" ca="1" si="5"/>
        <v>TinGejiu Non-Ferrous Metal Processing Co., Ltd.</v>
      </c>
    </row>
    <row r="19" spans="1:28" s="272" customFormat="1" ht="20" customHeight="1">
      <c r="A19" s="215" t="s">
        <v>15625</v>
      </c>
      <c r="B19" s="215" t="s">
        <v>1131</v>
      </c>
      <c r="C19" s="454" t="s">
        <v>15634</v>
      </c>
      <c r="D19" s="278"/>
      <c r="E19" s="215" t="s">
        <v>1100</v>
      </c>
      <c r="F19" s="215" t="s">
        <v>15625</v>
      </c>
      <c r="G19" s="215" t="s">
        <v>13459</v>
      </c>
      <c r="H19" s="455">
        <v>0</v>
      </c>
      <c r="I19" s="456" t="s">
        <v>1787</v>
      </c>
      <c r="J19" s="456" t="s">
        <v>13842</v>
      </c>
      <c r="K19" s="268"/>
      <c r="L19" s="268"/>
      <c r="M19" s="268"/>
      <c r="N19" s="268"/>
      <c r="O19" s="268"/>
      <c r="P19" s="218"/>
      <c r="Q19" s="453" t="s">
        <v>15630</v>
      </c>
      <c r="R19" s="215" t="str">
        <f ca="1">IF(ISERROR($V19),"",OFFSET('Smelter Look-up'!$C$4,$V19-4,0)&amp;"")</f>
        <v/>
      </c>
      <c r="S19" s="222" t="str">
        <f t="shared" ca="1" si="3"/>
        <v>CN</v>
      </c>
      <c r="T19" s="222" t="str">
        <f ca="1">IF(B19="","",IF(ISERROR(MATCH($J19,SorP!$B$1:$B$6230,0)),"",INDIRECT("'SorP'!$A$"&amp;MATCH($J19,SorP!$B$1:$B$6230,0))))</f>
        <v>CN-JX</v>
      </c>
      <c r="U19" s="238"/>
      <c r="V19" s="270" t="e">
        <f>IF(C19="",NA(),MATCH($B19&amp;$C19,'Smelter Look-up'!$J:$J,0))</f>
        <v>#N/A</v>
      </c>
      <c r="W19" s="271"/>
      <c r="X19" s="271">
        <f t="shared" si="4"/>
        <v>0</v>
      </c>
      <c r="Y19" s="271"/>
      <c r="Z19" s="271"/>
      <c r="AB19" s="273" t="str">
        <f t="shared" si="5"/>
        <v>TinHuichang Jinshunda Tin Co., Ltd.</v>
      </c>
    </row>
    <row r="20" spans="1:28" s="272" customFormat="1" ht="20" customHeight="1">
      <c r="A20" s="215" t="s">
        <v>772</v>
      </c>
      <c r="B20" s="215" t="str">
        <f ca="1">IF(LEN(A20)=0,"",INDEX('Smelter Look-up'!$A:$A,MATCH($A20,'Smelter Look-up'!$E:$E,0)))</f>
        <v>Tin</v>
      </c>
      <c r="C20" s="219" t="str">
        <f ca="1">IF(LEN(A20)=0,"",INDEX('Smelter Look-up'!$C:$C,MATCH($A20,'Smelter Look-up'!$E:$E,0)))</f>
        <v>Gejiu Kai Meng Industry and Trade LLC</v>
      </c>
      <c r="D20" s="278"/>
      <c r="E20" s="215" t="str">
        <f ca="1">IF(ISERROR($V20),"",OFFSET('Smelter Look-up'!$D$4,$V20-4,0)&amp;"")</f>
        <v>CHINA</v>
      </c>
      <c r="F20" s="215" t="str">
        <f ca="1">IF(ISERROR($V20),"",OFFSET('Smelter Look-up'!$E$4,$V20-4,0))</f>
        <v>CID000942</v>
      </c>
      <c r="G20" s="215" t="str">
        <f ca="1">IF(C20=$X$4,"Enter smelter details",IF(ISERROR($V20),"",OFFSET('Smelter Look-up'!$F$4,$V20-4,0)))</f>
        <v>RMI</v>
      </c>
      <c r="H20" s="216">
        <f ca="1">IF(ISERROR($V20),"",OFFSET('Smelter Look-up'!$G$4,$V20-4,0))</f>
        <v>0</v>
      </c>
      <c r="I20" s="217" t="str">
        <f ca="1">IF(ISERROR($V20),"",OFFSET('Smelter Look-up'!$H$4,$V20-4,0))</f>
        <v>Gejiu</v>
      </c>
      <c r="J20" s="217" t="str">
        <f ca="1">IF(ISERROR($V20),"",OFFSET('Smelter Look-up'!$I$4,$V20-4,0))</f>
        <v>Yunnan Sheng</v>
      </c>
      <c r="K20" s="268"/>
      <c r="L20" s="268"/>
      <c r="M20" s="268"/>
      <c r="N20" s="268"/>
      <c r="O20" s="268"/>
      <c r="P20" s="218"/>
      <c r="Q20" s="453" t="s">
        <v>15630</v>
      </c>
      <c r="R20" s="215" t="str">
        <f ca="1">IF(ISERROR($V20),"",OFFSET('Smelter Look-up'!$C$4,$V20-4,0)&amp;"")</f>
        <v>Gejiu Kai Meng Industry and Trade LLC</v>
      </c>
      <c r="S20" s="222" t="str">
        <f t="shared" ca="1" si="3"/>
        <v>CN</v>
      </c>
      <c r="T20" s="222" t="str">
        <f ca="1">IF(B20="","",IF(ISERROR(MATCH($J20,SorP!$B$1:$B$6230,0)),"",INDIRECT("'SorP'!$A$"&amp;MATCH($J20,SorP!$B$1:$B$6230,0))))</f>
        <v>CN-YN</v>
      </c>
      <c r="U20" s="238"/>
      <c r="V20" s="270">
        <f ca="1">IF(C20="",NA(),MATCH($B20&amp;$C20,'Smelter Look-up'!$J:$J,0))</f>
        <v>427</v>
      </c>
      <c r="W20" s="271"/>
      <c r="X20" s="271">
        <f t="shared" ca="1" si="4"/>
        <v>0</v>
      </c>
      <c r="Y20" s="271"/>
      <c r="Z20" s="271"/>
      <c r="AB20" s="273" t="str">
        <f t="shared" ca="1" si="5"/>
        <v>TinGejiu Kai Meng Industry and Trade LLC</v>
      </c>
    </row>
    <row r="21" spans="1:28" s="272" customFormat="1" ht="20" customHeight="1">
      <c r="A21" s="215" t="s">
        <v>773</v>
      </c>
      <c r="B21" s="215" t="str">
        <f ca="1">IF(LEN(A21)=0,"",INDEX('Smelter Look-up'!$A:$A,MATCH($A21,'Smelter Look-up'!$E:$E,0)))</f>
        <v>Tin</v>
      </c>
      <c r="C21" s="219" t="str">
        <f ca="1">IF(LEN(A21)=0,"",INDEX('Smelter Look-up'!$C:$C,MATCH($A21,'Smelter Look-up'!$E:$E,0)))</f>
        <v>China Tin Group Co., Ltd.</v>
      </c>
      <c r="D21" s="278"/>
      <c r="E21" s="215" t="str">
        <f ca="1">IF(ISERROR($V21),"",OFFSET('Smelter Look-up'!$D$4,$V21-4,0)&amp;"")</f>
        <v>CHINA</v>
      </c>
      <c r="F21" s="215" t="str">
        <f ca="1">IF(ISERROR($V21),"",OFFSET('Smelter Look-up'!$E$4,$V21-4,0))</f>
        <v>CID001070</v>
      </c>
      <c r="G21" s="215" t="str">
        <f ca="1">IF(C21=$X$4,"Enter smelter details",IF(ISERROR($V21),"",OFFSET('Smelter Look-up'!$F$4,$V21-4,0)))</f>
        <v>RMI</v>
      </c>
      <c r="H21" s="216">
        <f ca="1">IF(ISERROR($V21),"",OFFSET('Smelter Look-up'!$G$4,$V21-4,0))</f>
        <v>0</v>
      </c>
      <c r="I21" s="217" t="str">
        <f ca="1">IF(ISERROR($V21),"",OFFSET('Smelter Look-up'!$H$4,$V21-4,0))</f>
        <v>Laibin</v>
      </c>
      <c r="J21" s="217" t="str">
        <f ca="1">IF(ISERROR($V21),"",OFFSET('Smelter Look-up'!$I$4,$V21-4,0))</f>
        <v>Guangxi Zhuangzu Zizhiqu</v>
      </c>
      <c r="K21" s="268"/>
      <c r="L21" s="268"/>
      <c r="M21" s="268"/>
      <c r="N21" s="268"/>
      <c r="O21" s="268"/>
      <c r="P21" s="218"/>
      <c r="Q21" s="453" t="s">
        <v>15630</v>
      </c>
      <c r="R21" s="215" t="str">
        <f ca="1">IF(ISERROR($V21),"",OFFSET('Smelter Look-up'!$C$4,$V21-4,0)&amp;"")</f>
        <v>China Tin Group Co., Ltd.</v>
      </c>
      <c r="S21" s="222" t="str">
        <f t="shared" ca="1" si="3"/>
        <v>CN</v>
      </c>
      <c r="T21" s="222" t="str">
        <f ca="1">IF(B21="","",IF(ISERROR(MATCH($J21,SorP!$B$1:$B$6230,0)),"",INDIRECT("'SorP'!$A$"&amp;MATCH($J21,SorP!$B$1:$B$6230,0))))</f>
        <v>CN-GX</v>
      </c>
      <c r="U21" s="238"/>
      <c r="V21" s="270">
        <f ca="1">IF(C21="",NA(),MATCH($B21&amp;$C21,'Smelter Look-up'!$J:$J,0))</f>
        <v>395</v>
      </c>
      <c r="W21" s="271"/>
      <c r="X21" s="271">
        <f t="shared" ca="1" si="4"/>
        <v>0</v>
      </c>
      <c r="Y21" s="271"/>
      <c r="Z21" s="271"/>
      <c r="AB21" s="273" t="str">
        <f t="shared" ca="1" si="5"/>
        <v>TinChina Tin Group Co., Ltd.</v>
      </c>
    </row>
    <row r="22" spans="1:28" s="272" customFormat="1" ht="20" customHeight="1">
      <c r="A22" s="215" t="s">
        <v>1795</v>
      </c>
      <c r="B22" s="215" t="str">
        <f ca="1">IF(LEN(A22)=0,"",INDEX('Smelter Look-up'!$A:$A,MATCH($A22,'Smelter Look-up'!$E:$E,0)))</f>
        <v>Tin</v>
      </c>
      <c r="C22" s="219" t="str">
        <f ca="1">IF(LEN(A22)=0,"",INDEX('Smelter Look-up'!$C:$C,MATCH($A22,'Smelter Look-up'!$E:$E,0)))</f>
        <v>Metallic Resources, Inc.</v>
      </c>
      <c r="D22" s="278"/>
      <c r="E22" s="215" t="str">
        <f ca="1">IF(ISERROR($V22),"",OFFSET('Smelter Look-up'!$D$4,$V22-4,0)&amp;"")</f>
        <v>UNITED STATES OF AMERICA</v>
      </c>
      <c r="F22" s="215" t="str">
        <f ca="1">IF(ISERROR($V22),"",OFFSET('Smelter Look-up'!$E$4,$V22-4,0))</f>
        <v>CID001142</v>
      </c>
      <c r="G22" s="215" t="str">
        <f ca="1">IF(C22=$X$4,"Enter smelter details",IF(ISERROR($V22),"",OFFSET('Smelter Look-up'!$F$4,$V22-4,0)))</f>
        <v>RMI</v>
      </c>
      <c r="H22" s="216">
        <f ca="1">IF(ISERROR($V22),"",OFFSET('Smelter Look-up'!$G$4,$V22-4,0))</f>
        <v>0</v>
      </c>
      <c r="I22" s="217" t="str">
        <f ca="1">IF(ISERROR($V22),"",OFFSET('Smelter Look-up'!$H$4,$V22-4,0))</f>
        <v>Twinsburg</v>
      </c>
      <c r="J22" s="217" t="str">
        <f ca="1">IF(ISERROR($V22),"",OFFSET('Smelter Look-up'!$I$4,$V22-4,0))</f>
        <v>Ohio</v>
      </c>
      <c r="K22" s="268"/>
      <c r="L22" s="268"/>
      <c r="M22" s="268"/>
      <c r="N22" s="268"/>
      <c r="O22" s="268"/>
      <c r="P22" s="218"/>
      <c r="Q22" s="453" t="s">
        <v>15630</v>
      </c>
      <c r="R22" s="215" t="str">
        <f ca="1">IF(ISERROR($V22),"",OFFSET('Smelter Look-up'!$C$4,$V22-4,0)&amp;"")</f>
        <v>Metallic Resources, Inc.</v>
      </c>
      <c r="S22" s="222" t="str">
        <f t="shared" ca="1" si="3"/>
        <v>US</v>
      </c>
      <c r="T22" s="222" t="str">
        <f ca="1">IF(B22="","",IF(ISERROR(MATCH($J22,SorP!$B$1:$B$6230,0)),"",INDIRECT("'SorP'!$A$"&amp;MATCH($J22,SorP!$B$1:$B$6230,0))))</f>
        <v>US-OH</v>
      </c>
      <c r="U22" s="238"/>
      <c r="V22" s="270">
        <f ca="1">IF(C22="",NA(),MATCH($B22&amp;$C22,'Smelter Look-up'!$J:$J,0))</f>
        <v>453</v>
      </c>
      <c r="W22" s="271"/>
      <c r="X22" s="271">
        <f t="shared" ca="1" si="4"/>
        <v>0</v>
      </c>
      <c r="Y22" s="271"/>
      <c r="Z22" s="271"/>
      <c r="AB22" s="273" t="str">
        <f t="shared" ca="1" si="5"/>
        <v>TinMetallic Resources, Inc.</v>
      </c>
    </row>
    <row r="23" spans="1:28" s="272" customFormat="1" ht="20" customHeight="1">
      <c r="A23" s="215" t="s">
        <v>777</v>
      </c>
      <c r="B23" s="215" t="str">
        <f ca="1">IF(LEN(A23)=0,"",INDEX('Smelter Look-up'!$A:$A,MATCH($A23,'Smelter Look-up'!$E:$E,0)))</f>
        <v>Tin</v>
      </c>
      <c r="C23" s="219" t="str">
        <f ca="1">IF(LEN(A23)=0,"",INDEX('Smelter Look-up'!$C:$C,MATCH($A23,'Smelter Look-up'!$E:$E,0)))</f>
        <v>Mitsubishi Materials Corporation</v>
      </c>
      <c r="D23" s="278"/>
      <c r="E23" s="215" t="str">
        <f ca="1">IF(ISERROR($V23),"",OFFSET('Smelter Look-up'!$D$4,$V23-4,0)&amp;"")</f>
        <v>JAPAN</v>
      </c>
      <c r="F23" s="215" t="str">
        <f ca="1">IF(ISERROR($V23),"",OFFSET('Smelter Look-up'!$E$4,$V23-4,0))</f>
        <v>CID001191</v>
      </c>
      <c r="G23" s="215" t="str">
        <f ca="1">IF(C23=$X$4,"Enter smelter details",IF(ISERROR($V23),"",OFFSET('Smelter Look-up'!$F$4,$V23-4,0)))</f>
        <v>RMI</v>
      </c>
      <c r="H23" s="216">
        <f ca="1">IF(ISERROR($V23),"",OFFSET('Smelter Look-up'!$G$4,$V23-4,0))</f>
        <v>0</v>
      </c>
      <c r="I23" s="217" t="str">
        <f ca="1">IF(ISERROR($V23),"",OFFSET('Smelter Look-up'!$H$4,$V23-4,0))</f>
        <v>Tokyo</v>
      </c>
      <c r="J23" s="217" t="str">
        <f ca="1">IF(ISERROR($V23),"",OFFSET('Smelter Look-up'!$I$4,$V23-4,0))</f>
        <v>Tokyo</v>
      </c>
      <c r="K23" s="268"/>
      <c r="L23" s="268"/>
      <c r="M23" s="268"/>
      <c r="N23" s="268"/>
      <c r="O23" s="268"/>
      <c r="P23" s="218"/>
      <c r="Q23" s="453" t="s">
        <v>15630</v>
      </c>
      <c r="R23" s="215" t="str">
        <f ca="1">IF(ISERROR($V23),"",OFFSET('Smelter Look-up'!$C$4,$V23-4,0)&amp;"")</f>
        <v>Mitsubishi Materials Corporation</v>
      </c>
      <c r="S23" s="222" t="str">
        <f t="shared" ca="1" si="3"/>
        <v>JP</v>
      </c>
      <c r="T23" s="222" t="str">
        <f ca="1">IF(B23="","",IF(ISERROR(MATCH($J23,SorP!$B$1:$B$6230,0)),"",INDIRECT("'SorP'!$A$"&amp;MATCH($J23,SorP!$B$1:$B$6230,0))))</f>
        <v>JP-13</v>
      </c>
      <c r="U23" s="238"/>
      <c r="V23" s="270">
        <f ca="1">IF(C23="",NA(),MATCH($B23&amp;$C23,'Smelter Look-up'!$J:$J,0))</f>
        <v>461</v>
      </c>
      <c r="W23" s="271"/>
      <c r="X23" s="271">
        <f t="shared" ca="1" si="4"/>
        <v>0</v>
      </c>
      <c r="Y23" s="271"/>
      <c r="Z23" s="271"/>
      <c r="AB23" s="273" t="str">
        <f t="shared" ca="1" si="5"/>
        <v>TinMitsubishi Materials Corporation</v>
      </c>
    </row>
    <row r="24" spans="1:28" s="272" customFormat="1" ht="20" customHeight="1">
      <c r="A24" s="215" t="s">
        <v>1802</v>
      </c>
      <c r="B24" s="215" t="str">
        <f ca="1">IF(LEN(A24)=0,"",INDEX('Smelter Look-up'!$A:$A,MATCH($A24,'Smelter Look-up'!$E:$E,0)))</f>
        <v>Tin</v>
      </c>
      <c r="C24" s="219" t="str">
        <f ca="1">IF(LEN(A24)=0,"",INDEX('Smelter Look-up'!$C:$C,MATCH($A24,'Smelter Look-up'!$E:$E,0)))</f>
        <v>Jiangxi New Nanshan Technology Ltd.</v>
      </c>
      <c r="D24" s="278"/>
      <c r="E24" s="215" t="str">
        <f ca="1">IF(ISERROR($V24),"",OFFSET('Smelter Look-up'!$D$4,$V24-4,0)&amp;"")</f>
        <v>CHINA</v>
      </c>
      <c r="F24" s="215" t="str">
        <f ca="1">IF(ISERROR($V24),"",OFFSET('Smelter Look-up'!$E$4,$V24-4,0))</f>
        <v>CID001231</v>
      </c>
      <c r="G24" s="215" t="str">
        <f ca="1">IF(C24=$X$4,"Enter smelter details",IF(ISERROR($V24),"",OFFSET('Smelter Look-up'!$F$4,$V24-4,0)))</f>
        <v>RMI</v>
      </c>
      <c r="H24" s="216">
        <f ca="1">IF(ISERROR($V24),"",OFFSET('Smelter Look-up'!$G$4,$V24-4,0))</f>
        <v>0</v>
      </c>
      <c r="I24" s="217" t="str">
        <f ca="1">IF(ISERROR($V24),"",OFFSET('Smelter Look-up'!$H$4,$V24-4,0))</f>
        <v>Ganzhou</v>
      </c>
      <c r="J24" s="217" t="str">
        <f ca="1">IF(ISERROR($V24),"",OFFSET('Smelter Look-up'!$I$4,$V24-4,0))</f>
        <v>Jiangxi Sheng</v>
      </c>
      <c r="K24" s="268"/>
      <c r="L24" s="268"/>
      <c r="M24" s="268"/>
      <c r="N24" s="268"/>
      <c r="O24" s="268"/>
      <c r="P24" s="218"/>
      <c r="Q24" s="453" t="s">
        <v>15630</v>
      </c>
      <c r="R24" s="215" t="str">
        <f ca="1">IF(ISERROR($V24),"",OFFSET('Smelter Look-up'!$C$4,$V24-4,0)&amp;"")</f>
        <v>Jiangxi New Nanshan Technology Ltd.</v>
      </c>
      <c r="S24" s="222" t="str">
        <f t="shared" ca="1" si="3"/>
        <v>CN</v>
      </c>
      <c r="T24" s="222" t="str">
        <f ca="1">IF(B24="","",IF(ISERROR(MATCH($J24,SorP!$B$1:$B$6230,0)),"",INDIRECT("'SorP'!$A$"&amp;MATCH($J24,SorP!$B$1:$B$6230,0))))</f>
        <v>CN-JX</v>
      </c>
      <c r="U24" s="238"/>
      <c r="V24" s="270">
        <f ca="1">IF(C24="",NA(),MATCH($B24&amp;$C24,'Smelter Look-up'!$J:$J,0))</f>
        <v>440</v>
      </c>
      <c r="W24" s="271"/>
      <c r="X24" s="271">
        <f t="shared" ca="1" si="4"/>
        <v>0</v>
      </c>
      <c r="Y24" s="271"/>
      <c r="Z24" s="271"/>
      <c r="AB24" s="273" t="str">
        <f t="shared" ca="1" si="5"/>
        <v>TinJiangxi New Nanshan Technology Ltd.</v>
      </c>
    </row>
    <row r="25" spans="1:28" s="272" customFormat="1" ht="20" customHeight="1">
      <c r="A25" s="215" t="s">
        <v>780</v>
      </c>
      <c r="B25" s="215" t="str">
        <f ca="1">IF(LEN(A25)=0,"",INDEX('Smelter Look-up'!$A:$A,MATCH($A25,'Smelter Look-up'!$E:$E,0)))</f>
        <v>Tin</v>
      </c>
      <c r="C25" s="219" t="str">
        <f ca="1">IF(LEN(A25)=0,"",INDEX('Smelter Look-up'!$C:$C,MATCH($A25,'Smelter Look-up'!$E:$E,0)))</f>
        <v>Operaciones Metalurgicas S.A.</v>
      </c>
      <c r="D25" s="278"/>
      <c r="E25" s="215" t="str">
        <f ca="1">IF(ISERROR($V25),"",OFFSET('Smelter Look-up'!$D$4,$V25-4,0)&amp;"")</f>
        <v>BOLIVIA (PLURINATIONAL STATE OF)</v>
      </c>
      <c r="F25" s="215" t="str">
        <f ca="1">IF(ISERROR($V25),"",OFFSET('Smelter Look-up'!$E$4,$V25-4,0))</f>
        <v>CID001337</v>
      </c>
      <c r="G25" s="215" t="str">
        <f ca="1">IF(C25=$X$4,"Enter smelter details",IF(ISERROR($V25),"",OFFSET('Smelter Look-up'!$F$4,$V25-4,0)))</f>
        <v>RMI</v>
      </c>
      <c r="H25" s="216">
        <f ca="1">IF(ISERROR($V25),"",OFFSET('Smelter Look-up'!$G$4,$V25-4,0))</f>
        <v>0</v>
      </c>
      <c r="I25" s="217" t="str">
        <f ca="1">IF(ISERROR($V25),"",OFFSET('Smelter Look-up'!$H$4,$V25-4,0))</f>
        <v>Oruro</v>
      </c>
      <c r="J25" s="217" t="str">
        <f ca="1">IF(ISERROR($V25),"",OFFSET('Smelter Look-up'!$I$4,$V25-4,0))</f>
        <v>Oruro</v>
      </c>
      <c r="K25" s="268"/>
      <c r="L25" s="268"/>
      <c r="M25" s="268"/>
      <c r="N25" s="268"/>
      <c r="O25" s="268"/>
      <c r="P25" s="218"/>
      <c r="Q25" s="453" t="s">
        <v>15630</v>
      </c>
      <c r="R25" s="215" t="str">
        <f ca="1">IF(ISERROR($V25),"",OFFSET('Smelter Look-up'!$C$4,$V25-4,0)&amp;"")</f>
        <v>Operaciones Metalurgicas S.A.</v>
      </c>
      <c r="S25" s="222" t="str">
        <f t="shared" ca="1" si="3"/>
        <v>BO</v>
      </c>
      <c r="T25" s="222" t="str">
        <f ca="1">IF(B25="","",IF(ISERROR(MATCH($J25,SorP!$B$1:$B$6230,0)),"",INDIRECT("'SorP'!$A$"&amp;MATCH($J25,SorP!$B$1:$B$6230,0))))</f>
        <v>BO-O</v>
      </c>
      <c r="U25" s="238"/>
      <c r="V25" s="270">
        <f ca="1">IF(C25="",NA(),MATCH($B25&amp;$C25,'Smelter Look-up'!$J:$J,0))</f>
        <v>471</v>
      </c>
      <c r="W25" s="271"/>
      <c r="X25" s="271">
        <f t="shared" ca="1" si="4"/>
        <v>0</v>
      </c>
      <c r="Y25" s="271"/>
      <c r="Z25" s="271"/>
      <c r="AB25" s="273" t="str">
        <f t="shared" ca="1" si="5"/>
        <v>TinOperaciones Metalurgicas S.A.</v>
      </c>
    </row>
    <row r="26" spans="1:28" s="272" customFormat="1" ht="20" customHeight="1">
      <c r="A26" s="215" t="s">
        <v>781</v>
      </c>
      <c r="B26" s="215" t="str">
        <f ca="1">IF(LEN(A26)=0,"",INDEX('Smelter Look-up'!$A:$A,MATCH($A26,'Smelter Look-up'!$E:$E,0)))</f>
        <v>Tin</v>
      </c>
      <c r="C26" s="219" t="str">
        <f ca="1">IF(LEN(A26)=0,"",INDEX('Smelter Look-up'!$C:$C,MATCH($A26,'Smelter Look-up'!$E:$E,0)))</f>
        <v>PT Artha Cipta Langgeng</v>
      </c>
      <c r="D26" s="278"/>
      <c r="E26" s="215" t="str">
        <f ca="1">IF(ISERROR($V26),"",OFFSET('Smelter Look-up'!$D$4,$V26-4,0)&amp;"")</f>
        <v>INDONESIA</v>
      </c>
      <c r="F26" s="215" t="str">
        <f ca="1">IF(ISERROR($V26),"",OFFSET('Smelter Look-up'!$E$4,$V26-4,0))</f>
        <v>CID001399</v>
      </c>
      <c r="G26" s="215" t="str">
        <f ca="1">IF(C26=$X$4,"Enter smelter details",IF(ISERROR($V26),"",OFFSET('Smelter Look-up'!$F$4,$V26-4,0)))</f>
        <v>RMI</v>
      </c>
      <c r="H26" s="216">
        <f ca="1">IF(ISERROR($V26),"",OFFSET('Smelter Look-up'!$G$4,$V26-4,0))</f>
        <v>0</v>
      </c>
      <c r="I26" s="217" t="str">
        <f ca="1">IF(ISERROR($V26),"",OFFSET('Smelter Look-up'!$H$4,$V26-4,0))</f>
        <v>Sungailiat</v>
      </c>
      <c r="J26" s="217" t="str">
        <f ca="1">IF(ISERROR($V26),"",OFFSET('Smelter Look-up'!$I$4,$V26-4,0))</f>
        <v>Kepulauan Bangka Belitung</v>
      </c>
      <c r="K26" s="268"/>
      <c r="L26" s="268"/>
      <c r="M26" s="268"/>
      <c r="N26" s="268"/>
      <c r="O26" s="268"/>
      <c r="P26" s="218"/>
      <c r="Q26" s="453" t="s">
        <v>15630</v>
      </c>
      <c r="R26" s="215" t="str">
        <f ca="1">IF(ISERROR($V26),"",OFFSET('Smelter Look-up'!$C$4,$V26-4,0)&amp;"")</f>
        <v>PT Artha Cipta Langgeng</v>
      </c>
      <c r="S26" s="222" t="str">
        <f t="shared" ca="1" si="3"/>
        <v>ID</v>
      </c>
      <c r="T26" s="222" t="str">
        <f ca="1">IF(B26="","",IF(ISERROR(MATCH($J26,SorP!$B$1:$B$6230,0)),"",INDIRECT("'SorP'!$A$"&amp;MATCH($J26,SorP!$B$1:$B$6230,0))))</f>
        <v>ID-BB</v>
      </c>
      <c r="U26" s="238"/>
      <c r="V26" s="270">
        <f ca="1">IF(C26="",NA(),MATCH($B26&amp;$C26,'Smelter Look-up'!$J:$J,0))</f>
        <v>476</v>
      </c>
      <c r="W26" s="271"/>
      <c r="X26" s="271">
        <f t="shared" ca="1" si="4"/>
        <v>0</v>
      </c>
      <c r="Y26" s="271"/>
      <c r="Z26" s="271"/>
      <c r="AB26" s="273" t="str">
        <f t="shared" ca="1" si="5"/>
        <v>TinPT Artha Cipta Langgeng</v>
      </c>
    </row>
    <row r="27" spans="1:28" s="272" customFormat="1" ht="20" customHeight="1">
      <c r="A27" s="215" t="s">
        <v>782</v>
      </c>
      <c r="B27" s="215" t="str">
        <f ca="1">IF(LEN(A27)=0,"",INDEX('Smelter Look-up'!$A:$A,MATCH($A27,'Smelter Look-up'!$E:$E,0)))</f>
        <v>Tin</v>
      </c>
      <c r="C27" s="219" t="str">
        <f ca="1">IF(LEN(A27)=0,"",INDEX('Smelter Look-up'!$C:$C,MATCH($A27,'Smelter Look-up'!$E:$E,0)))</f>
        <v>PT Mitra Stania Prima</v>
      </c>
      <c r="D27" s="278"/>
      <c r="E27" s="215" t="str">
        <f ca="1">IF(ISERROR($V27),"",OFFSET('Smelter Look-up'!$D$4,$V27-4,0)&amp;"")</f>
        <v>INDONESIA</v>
      </c>
      <c r="F27" s="215" t="str">
        <f ca="1">IF(ISERROR($V27),"",OFFSET('Smelter Look-up'!$E$4,$V27-4,0))</f>
        <v>CID001453</v>
      </c>
      <c r="G27" s="215" t="str">
        <f ca="1">IF(C27=$X$4,"Enter smelter details",IF(ISERROR($V27),"",OFFSET('Smelter Look-up'!$F$4,$V27-4,0)))</f>
        <v>RMI</v>
      </c>
      <c r="H27" s="216">
        <f ca="1">IF(ISERROR($V27),"",OFFSET('Smelter Look-up'!$G$4,$V27-4,0))</f>
        <v>0</v>
      </c>
      <c r="I27" s="217" t="str">
        <f ca="1">IF(ISERROR($V27),"",OFFSET('Smelter Look-up'!$H$4,$V27-4,0))</f>
        <v>Sungailiat</v>
      </c>
      <c r="J27" s="217" t="str">
        <f ca="1">IF(ISERROR($V27),"",OFFSET('Smelter Look-up'!$I$4,$V27-4,0))</f>
        <v>Kepulauan Bangka Belitung</v>
      </c>
      <c r="K27" s="268"/>
      <c r="L27" s="268"/>
      <c r="M27" s="268"/>
      <c r="N27" s="268"/>
      <c r="O27" s="268"/>
      <c r="P27" s="218"/>
      <c r="Q27" s="453" t="s">
        <v>15630</v>
      </c>
      <c r="R27" s="215" t="str">
        <f ca="1">IF(ISERROR($V27),"",OFFSET('Smelter Look-up'!$C$4,$V27-4,0)&amp;"")</f>
        <v>PT Mitra Stania Prima</v>
      </c>
      <c r="S27" s="222" t="str">
        <f t="shared" ca="1" si="3"/>
        <v>ID</v>
      </c>
      <c r="T27" s="222" t="str">
        <f ca="1">IF(B27="","",IF(ISERROR(MATCH($J27,SorP!$B$1:$B$6230,0)),"",INDIRECT("'SorP'!$A$"&amp;MATCH($J27,SorP!$B$1:$B$6230,0))))</f>
        <v>ID-BB</v>
      </c>
      <c r="U27" s="238"/>
      <c r="V27" s="270">
        <f ca="1">IF(C27="",NA(),MATCH($B27&amp;$C27,'Smelter Look-up'!$J:$J,0))</f>
        <v>482</v>
      </c>
      <c r="W27" s="271"/>
      <c r="X27" s="271">
        <f t="shared" ca="1" si="4"/>
        <v>0</v>
      </c>
      <c r="Y27" s="271"/>
      <c r="Z27" s="271"/>
      <c r="AB27" s="273" t="str">
        <f t="shared" ca="1" si="5"/>
        <v>TinPT Mitra Stania Prima</v>
      </c>
    </row>
    <row r="28" spans="1:28" s="272" customFormat="1" ht="20" customHeight="1">
      <c r="A28" s="215" t="s">
        <v>783</v>
      </c>
      <c r="B28" s="215" t="str">
        <f ca="1">IF(LEN(A28)=0,"",INDEX('Smelter Look-up'!$A:$A,MATCH($A28,'Smelter Look-up'!$E:$E,0)))</f>
        <v>Tin</v>
      </c>
      <c r="C28" s="219" t="str">
        <f ca="1">IF(LEN(A28)=0,"",INDEX('Smelter Look-up'!$C:$C,MATCH($A28,'Smelter Look-up'!$E:$E,0)))</f>
        <v>PT Refined Bangka Tin</v>
      </c>
      <c r="D28" s="278"/>
      <c r="E28" s="215" t="str">
        <f ca="1">IF(ISERROR($V28),"",OFFSET('Smelter Look-up'!$D$4,$V28-4,0)&amp;"")</f>
        <v>INDONESIA</v>
      </c>
      <c r="F28" s="215" t="str">
        <f ca="1">IF(ISERROR($V28),"",OFFSET('Smelter Look-up'!$E$4,$V28-4,0))</f>
        <v>CID001460</v>
      </c>
      <c r="G28" s="215" t="str">
        <f ca="1">IF(C28=$X$4,"Enter smelter details",IF(ISERROR($V28),"",OFFSET('Smelter Look-up'!$F$4,$V28-4,0)))</f>
        <v>RMI</v>
      </c>
      <c r="H28" s="216">
        <f ca="1">IF(ISERROR($V28),"",OFFSET('Smelter Look-up'!$G$4,$V28-4,0))</f>
        <v>0</v>
      </c>
      <c r="I28" s="217" t="str">
        <f ca="1">IF(ISERROR($V28),"",OFFSET('Smelter Look-up'!$H$4,$V28-4,0))</f>
        <v>Sungailiat</v>
      </c>
      <c r="J28" s="217" t="str">
        <f ca="1">IF(ISERROR($V28),"",OFFSET('Smelter Look-up'!$I$4,$V28-4,0))</f>
        <v>Kepulauan Bangka Belitung</v>
      </c>
      <c r="K28" s="268"/>
      <c r="L28" s="268"/>
      <c r="M28" s="268"/>
      <c r="N28" s="268"/>
      <c r="O28" s="268"/>
      <c r="P28" s="218"/>
      <c r="Q28" s="453" t="s">
        <v>15630</v>
      </c>
      <c r="R28" s="215" t="str">
        <f ca="1">IF(ISERROR($V28),"",OFFSET('Smelter Look-up'!$C$4,$V28-4,0)&amp;"")</f>
        <v>PT Refined Bangka Tin</v>
      </c>
      <c r="S28" s="222" t="str">
        <f t="shared" ca="1" si="3"/>
        <v>ID</v>
      </c>
      <c r="T28" s="222" t="str">
        <f ca="1">IF(B28="","",IF(ISERROR(MATCH($J28,SorP!$B$1:$B$6230,0)),"",INDIRECT("'SorP'!$A$"&amp;MATCH($J28,SorP!$B$1:$B$6230,0))))</f>
        <v>ID-BB</v>
      </c>
      <c r="U28" s="238"/>
      <c r="V28" s="270">
        <f ca="1">IF(C28="",NA(),MATCH($B28&amp;$C28,'Smelter Look-up'!$J:$J,0))</f>
        <v>487</v>
      </c>
      <c r="W28" s="271"/>
      <c r="X28" s="271">
        <f t="shared" ca="1" si="4"/>
        <v>0</v>
      </c>
      <c r="Y28" s="271"/>
      <c r="Z28" s="271"/>
      <c r="AB28" s="273" t="str">
        <f t="shared" ca="1" si="5"/>
        <v>TinPT Refined Bangka Tin</v>
      </c>
    </row>
    <row r="29" spans="1:28" s="272" customFormat="1" ht="20" customHeight="1">
      <c r="A29" s="215" t="s">
        <v>786</v>
      </c>
      <c r="B29" s="215" t="str">
        <f ca="1">IF(LEN(A29)=0,"",INDEX('Smelter Look-up'!$A:$A,MATCH($A29,'Smelter Look-up'!$E:$E,0)))</f>
        <v>Tin</v>
      </c>
      <c r="C29" s="219" t="str">
        <f ca="1">IF(LEN(A29)=0,"",INDEX('Smelter Look-up'!$C:$C,MATCH($A29,'Smelter Look-up'!$E:$E,0)))</f>
        <v>Rui Da Hung</v>
      </c>
      <c r="D29" s="278"/>
      <c r="E29" s="215" t="str">
        <f ca="1">IF(ISERROR($V29),"",OFFSET('Smelter Look-up'!$D$4,$V29-4,0)&amp;"")</f>
        <v>TAIWAN, PROVINCE OF CHINA</v>
      </c>
      <c r="F29" s="215" t="str">
        <f ca="1">IF(ISERROR($V29),"",OFFSET('Smelter Look-up'!$E$4,$V29-4,0))</f>
        <v>CID001539</v>
      </c>
      <c r="G29" s="215" t="str">
        <f ca="1">IF(C29=$X$4,"Enter smelter details",IF(ISERROR($V29),"",OFFSET('Smelter Look-up'!$F$4,$V29-4,0)))</f>
        <v>RMI</v>
      </c>
      <c r="H29" s="216">
        <f ca="1">IF(ISERROR($V29),"",OFFSET('Smelter Look-up'!$G$4,$V29-4,0))</f>
        <v>0</v>
      </c>
      <c r="I29" s="217" t="str">
        <f ca="1">IF(ISERROR($V29),"",OFFSET('Smelter Look-up'!$H$4,$V29-4,0))</f>
        <v>Longtan Shiang Taoyuan</v>
      </c>
      <c r="J29" s="217" t="str">
        <f ca="1">IF(ISERROR($V29),"",OFFSET('Smelter Look-up'!$I$4,$V29-4,0))</f>
        <v>Taoyuan</v>
      </c>
      <c r="K29" s="268"/>
      <c r="L29" s="268"/>
      <c r="M29" s="268"/>
      <c r="N29" s="268"/>
      <c r="O29" s="268"/>
      <c r="P29" s="218"/>
      <c r="Q29" s="453" t="s">
        <v>15630</v>
      </c>
      <c r="R29" s="215" t="str">
        <f ca="1">IF(ISERROR($V29),"",OFFSET('Smelter Look-up'!$C$4,$V29-4,0)&amp;"")</f>
        <v>Rui Da Hung</v>
      </c>
      <c r="S29" s="222" t="str">
        <f t="shared" ca="1" si="3"/>
        <v>TW</v>
      </c>
      <c r="T29" s="222" t="str">
        <f ca="1">IF(B29="","",IF(ISERROR(MATCH($J29,SorP!$B$1:$B$6230,0)),"",INDIRECT("'SorP'!$A$"&amp;MATCH($J29,SorP!$B$1:$B$6230,0))))</f>
        <v>TW-TAO</v>
      </c>
      <c r="U29" s="238"/>
      <c r="V29" s="270">
        <f ca="1">IF(C29="",NA(),MATCH($B29&amp;$C29,'Smelter Look-up'!$J:$J,0))</f>
        <v>497</v>
      </c>
      <c r="W29" s="271"/>
      <c r="X29" s="271">
        <f t="shared" ca="1" si="4"/>
        <v>0</v>
      </c>
      <c r="Y29" s="271"/>
      <c r="Z29" s="271"/>
      <c r="AB29" s="273" t="str">
        <f t="shared" ca="1" si="5"/>
        <v>TinRui Da Hung</v>
      </c>
    </row>
    <row r="30" spans="1:28" s="272" customFormat="1" ht="20" customHeight="1">
      <c r="A30" s="215" t="s">
        <v>790</v>
      </c>
      <c r="B30" s="215" t="str">
        <f ca="1">IF(LEN(A30)=0,"",INDEX('Smelter Look-up'!$A:$A,MATCH($A30,'Smelter Look-up'!$E:$E,0)))</f>
        <v>Tin</v>
      </c>
      <c r="C30" s="219" t="str">
        <f ca="1">IF(LEN(A30)=0,"",INDEX('Smelter Look-up'!$C:$C,MATCH($A30,'Smelter Look-up'!$E:$E,0)))</f>
        <v>Yunnan Chengfeng Non-ferrous Metals Co., Ltd.</v>
      </c>
      <c r="D30" s="278"/>
      <c r="E30" s="215" t="str">
        <f ca="1">IF(ISERROR($V30),"",OFFSET('Smelter Look-up'!$D$4,$V30-4,0)&amp;"")</f>
        <v>CHINA</v>
      </c>
      <c r="F30" s="215" t="str">
        <f ca="1">IF(ISERROR($V30),"",OFFSET('Smelter Look-up'!$E$4,$V30-4,0))</f>
        <v>CID002158</v>
      </c>
      <c r="G30" s="215" t="str">
        <f ca="1">IF(C30=$X$4,"Enter smelter details",IF(ISERROR($V30),"",OFFSET('Smelter Look-up'!$F$4,$V30-4,0)))</f>
        <v>RMI</v>
      </c>
      <c r="H30" s="216">
        <f ca="1">IF(ISERROR($V30),"",OFFSET('Smelter Look-up'!$G$4,$V30-4,0))</f>
        <v>0</v>
      </c>
      <c r="I30" s="217" t="str">
        <f ca="1">IF(ISERROR($V30),"",OFFSET('Smelter Look-up'!$H$4,$V30-4,0))</f>
        <v>Gejiu</v>
      </c>
      <c r="J30" s="217" t="str">
        <f ca="1">IF(ISERROR($V30),"",OFFSET('Smelter Look-up'!$I$4,$V30-4,0))</f>
        <v>Yunnan Sheng</v>
      </c>
      <c r="K30" s="268"/>
      <c r="L30" s="268"/>
      <c r="M30" s="268"/>
      <c r="N30" s="268"/>
      <c r="O30" s="268"/>
      <c r="P30" s="218"/>
      <c r="Q30" s="453" t="s">
        <v>15630</v>
      </c>
      <c r="R30" s="215" t="str">
        <f ca="1">IF(ISERROR($V30),"",OFFSET('Smelter Look-up'!$C$4,$V30-4,0)&amp;"")</f>
        <v>Yunnan Chengfeng Non-ferrous Metals Co., Ltd.</v>
      </c>
      <c r="S30" s="222" t="str">
        <f t="shared" ca="1" si="3"/>
        <v>CN</v>
      </c>
      <c r="T30" s="222" t="str">
        <f ca="1">IF(B30="","",IF(ISERROR(MATCH($J30,SorP!$B$1:$B$6230,0)),"",INDIRECT("'SorP'!$A$"&amp;MATCH($J30,SorP!$B$1:$B$6230,0))))</f>
        <v>CN-YN</v>
      </c>
      <c r="U30" s="238"/>
      <c r="V30" s="270">
        <f ca="1">IF(C30="",NA(),MATCH($B30&amp;$C30,'Smelter Look-up'!$J:$J,0))</f>
        <v>520</v>
      </c>
      <c r="W30" s="271"/>
      <c r="X30" s="271">
        <f t="shared" ca="1" si="4"/>
        <v>0</v>
      </c>
      <c r="Y30" s="271"/>
      <c r="Z30" s="271"/>
      <c r="AB30" s="273" t="str">
        <f t="shared" ca="1" si="5"/>
        <v>TinYunnan Chengfeng Non-ferrous Metals Co., Ltd.</v>
      </c>
    </row>
    <row r="31" spans="1:28" s="272" customFormat="1" ht="20" customHeight="1">
      <c r="A31" s="215" t="s">
        <v>791</v>
      </c>
      <c r="B31" s="215" t="str">
        <f ca="1">IF(LEN(A31)=0,"",INDEX('Smelter Look-up'!$A:$A,MATCH($A31,'Smelter Look-up'!$E:$E,0)))</f>
        <v>Tin</v>
      </c>
      <c r="C31" s="219" t="str">
        <f ca="1">IF(LEN(A31)=0,"",INDEX('Smelter Look-up'!$C:$C,MATCH($A31,'Smelter Look-up'!$E:$E,0)))</f>
        <v>Yunnan Tin Company Limited</v>
      </c>
      <c r="D31" s="278"/>
      <c r="E31" s="215" t="str">
        <f ca="1">IF(ISERROR($V31),"",OFFSET('Smelter Look-up'!$D$4,$V31-4,0)&amp;"")</f>
        <v>CHINA</v>
      </c>
      <c r="F31" s="215" t="str">
        <f ca="1">IF(ISERROR($V31),"",OFFSET('Smelter Look-up'!$E$4,$V31-4,0))</f>
        <v>CID002180</v>
      </c>
      <c r="G31" s="215" t="str">
        <f ca="1">IF(C31=$X$4,"Enter smelter details",IF(ISERROR($V31),"",OFFSET('Smelter Look-up'!$F$4,$V31-4,0)))</f>
        <v>RMI</v>
      </c>
      <c r="H31" s="216">
        <f ca="1">IF(ISERROR($V31),"",OFFSET('Smelter Look-up'!$G$4,$V31-4,0))</f>
        <v>0</v>
      </c>
      <c r="I31" s="217" t="str">
        <f ca="1">IF(ISERROR($V31),"",OFFSET('Smelter Look-up'!$H$4,$V31-4,0))</f>
        <v>Gejiu</v>
      </c>
      <c r="J31" s="217" t="str">
        <f ca="1">IF(ISERROR($V31),"",OFFSET('Smelter Look-up'!$I$4,$V31-4,0))</f>
        <v>Yunnan Sheng</v>
      </c>
      <c r="K31" s="268"/>
      <c r="L31" s="268"/>
      <c r="M31" s="268"/>
      <c r="N31" s="268"/>
      <c r="O31" s="268"/>
      <c r="P31" s="218"/>
      <c r="Q31" s="453" t="s">
        <v>15631</v>
      </c>
      <c r="R31" s="215" t="str">
        <f ca="1">IF(ISERROR($V31),"",OFFSET('Smelter Look-up'!$C$4,$V31-4,0)&amp;"")</f>
        <v>Yunnan Tin Company Limited</v>
      </c>
      <c r="S31" s="222" t="str">
        <f t="shared" ca="1" si="3"/>
        <v>CN</v>
      </c>
      <c r="T31" s="222" t="str">
        <f ca="1">IF(B31="","",IF(ISERROR(MATCH($J31,SorP!$B$1:$B$6230,0)),"",INDIRECT("'SorP'!$A$"&amp;MATCH($J31,SorP!$B$1:$B$6230,0))))</f>
        <v>CN-YN</v>
      </c>
      <c r="U31" s="238"/>
      <c r="V31" s="270">
        <f ca="1">IF(C31="",NA(),MATCH($B31&amp;$C31,'Smelter Look-up'!$J:$J,0))</f>
        <v>524</v>
      </c>
      <c r="W31" s="271"/>
      <c r="X31" s="271">
        <f t="shared" ca="1" si="4"/>
        <v>0</v>
      </c>
      <c r="Y31" s="271"/>
      <c r="Z31" s="271"/>
      <c r="AB31" s="273" t="str">
        <f t="shared" ca="1" si="5"/>
        <v>TinYunnan Tin Company Limited</v>
      </c>
    </row>
    <row r="32" spans="1:28" s="272" customFormat="1" ht="20" customHeight="1">
      <c r="A32" s="215" t="s">
        <v>1404</v>
      </c>
      <c r="B32" s="215" t="str">
        <f ca="1">IF(LEN(A32)=0,"",INDEX('Smelter Look-up'!$A:$A,MATCH($A32,'Smelter Look-up'!$E:$E,0)))</f>
        <v>Tin</v>
      </c>
      <c r="C32" s="219" t="str">
        <f ca="1">IF(LEN(A32)=0,"",INDEX('Smelter Look-up'!$C:$C,MATCH($A32,'Smelter Look-up'!$E:$E,0)))</f>
        <v>PT ATD Makmur Mandiri Jaya</v>
      </c>
      <c r="D32" s="278"/>
      <c r="E32" s="215" t="str">
        <f ca="1">IF(ISERROR($V32),"",OFFSET('Smelter Look-up'!$D$4,$V32-4,0)&amp;"")</f>
        <v>INDONESIA</v>
      </c>
      <c r="F32" s="215" t="str">
        <f ca="1">IF(ISERROR($V32),"",OFFSET('Smelter Look-up'!$E$4,$V32-4,0))</f>
        <v>CID002503</v>
      </c>
      <c r="G32" s="215" t="str">
        <f ca="1">IF(C32=$X$4,"Enter smelter details",IF(ISERROR($V32),"",OFFSET('Smelter Look-up'!$F$4,$V32-4,0)))</f>
        <v>RMI</v>
      </c>
      <c r="H32" s="216">
        <f ca="1">IF(ISERROR($V32),"",OFFSET('Smelter Look-up'!$G$4,$V32-4,0))</f>
        <v>0</v>
      </c>
      <c r="I32" s="217" t="str">
        <f ca="1">IF(ISERROR($V32),"",OFFSET('Smelter Look-up'!$H$4,$V32-4,0))</f>
        <v>Sungailiat</v>
      </c>
      <c r="J32" s="217" t="str">
        <f ca="1">IF(ISERROR($V32),"",OFFSET('Smelter Look-up'!$I$4,$V32-4,0))</f>
        <v>Kepulauan Bangka Belitung</v>
      </c>
      <c r="K32" s="268"/>
      <c r="L32" s="268"/>
      <c r="M32" s="268"/>
      <c r="N32" s="268"/>
      <c r="O32" s="268"/>
      <c r="P32" s="218"/>
      <c r="Q32" s="453" t="s">
        <v>15630</v>
      </c>
      <c r="R32" s="215" t="str">
        <f ca="1">IF(ISERROR($V32),"",OFFSET('Smelter Look-up'!$C$4,$V32-4,0)&amp;"")</f>
        <v>PT ATD Makmur Mandiri Jaya</v>
      </c>
      <c r="S32" s="222" t="str">
        <f t="shared" ca="1" si="3"/>
        <v>ID</v>
      </c>
      <c r="T32" s="222" t="str">
        <f ca="1">IF(B32="","",IF(ISERROR(MATCH($J32,SorP!$B$1:$B$6230,0)),"",INDIRECT("'SorP'!$A$"&amp;MATCH($J32,SorP!$B$1:$B$6230,0))))</f>
        <v>ID-BB</v>
      </c>
      <c r="U32" s="238"/>
      <c r="V32" s="270">
        <f ca="1">IF(C32="",NA(),MATCH($B32&amp;$C32,'Smelter Look-up'!$J:$J,0))</f>
        <v>477</v>
      </c>
      <c r="W32" s="271"/>
      <c r="X32" s="271">
        <f t="shared" ca="1" si="4"/>
        <v>0</v>
      </c>
      <c r="Y32" s="271"/>
      <c r="Z32" s="271"/>
      <c r="AB32" s="273" t="str">
        <f t="shared" ca="1" si="5"/>
        <v>TinPT ATD Makmur Mandiri Jaya</v>
      </c>
    </row>
    <row r="33" spans="1:28" s="272" customFormat="1" ht="20" customHeight="1">
      <c r="A33" s="215" t="s">
        <v>14034</v>
      </c>
      <c r="B33" s="215" t="str">
        <f ca="1">IF(LEN(A33)=0,"",INDEX('Smelter Look-up'!$A:$A,MATCH($A33,'Smelter Look-up'!$E:$E,0)))</f>
        <v>Tin</v>
      </c>
      <c r="C33" s="219" t="str">
        <f ca="1">IF(LEN(A33)=0,"",INDEX('Smelter Look-up'!$C:$C,MATCH($A33,'Smelter Look-up'!$E:$E,0)))</f>
        <v>Thai Nguyen Mining and Metallurgy Co., Ltd.</v>
      </c>
      <c r="D33" s="278"/>
      <c r="E33" s="215" t="str">
        <f ca="1">IF(ISERROR($V33),"",OFFSET('Smelter Look-up'!$D$4,$V33-4,0)&amp;"")</f>
        <v>VIET NAM</v>
      </c>
      <c r="F33" s="215" t="str">
        <f ca="1">IF(ISERROR($V33),"",OFFSET('Smelter Look-up'!$E$4,$V33-4,0))</f>
        <v>CID002834</v>
      </c>
      <c r="G33" s="215" t="str">
        <f ca="1">IF(C33=$X$4,"Enter smelter details",IF(ISERROR($V33),"",OFFSET('Smelter Look-up'!$F$4,$V33-4,0)))</f>
        <v>RMI</v>
      </c>
      <c r="H33" s="216">
        <f ca="1">IF(ISERROR($V33),"",OFFSET('Smelter Look-up'!$G$4,$V33-4,0))</f>
        <v>0</v>
      </c>
      <c r="I33" s="217" t="str">
        <f ca="1">IF(ISERROR($V33),"",OFFSET('Smelter Look-up'!$H$4,$V33-4,0))</f>
        <v>Thai Nguyen</v>
      </c>
      <c r="J33" s="217" t="str">
        <f ca="1">IF(ISERROR($V33),"",OFFSET('Smelter Look-up'!$I$4,$V33-4,0))</f>
        <v>Thái Nguyên</v>
      </c>
      <c r="K33" s="268"/>
      <c r="L33" s="268"/>
      <c r="M33" s="268"/>
      <c r="N33" s="268"/>
      <c r="O33" s="268"/>
      <c r="P33" s="218"/>
      <c r="Q33" s="453" t="s">
        <v>15630</v>
      </c>
      <c r="R33" s="215" t="str">
        <f ca="1">IF(ISERROR($V33),"",OFFSET('Smelter Look-up'!$C$4,$V33-4,0)&amp;"")</f>
        <v>Thai Nguyen Mining and Metallurgy Co., Ltd.</v>
      </c>
      <c r="S33" s="222" t="str">
        <f t="shared" ca="1" si="3"/>
        <v>VN</v>
      </c>
      <c r="T33" s="222" t="str">
        <f ca="1">IF(B33="","",IF(ISERROR(MATCH($J33,SorP!$B$1:$B$6230,0)),"",INDIRECT("'SorP'!$A$"&amp;MATCH($J33,SorP!$B$1:$B$6230,0))))</f>
        <v>VN-69</v>
      </c>
      <c r="U33" s="238"/>
      <c r="V33" s="270">
        <f ca="1">IF(C33="",NA(),MATCH($B33&amp;$C33,'Smelter Look-up'!$J:$J,0))</f>
        <v>501</v>
      </c>
      <c r="W33" s="271"/>
      <c r="X33" s="271">
        <f t="shared" ca="1" si="4"/>
        <v>0</v>
      </c>
      <c r="Y33" s="271"/>
      <c r="Z33" s="271"/>
      <c r="AB33" s="273" t="str">
        <f t="shared" ca="1" si="5"/>
        <v>TinThai Nguyen Mining and Metallurgy Co., Ltd.</v>
      </c>
    </row>
    <row r="34" spans="1:28" s="272" customFormat="1" ht="20" customHeight="1">
      <c r="A34" s="215" t="s">
        <v>2563</v>
      </c>
      <c r="B34" s="215" t="str">
        <f ca="1">IF(LEN(A34)=0,"",INDEX('Smelter Look-up'!$A:$A,MATCH($A34,'Smelter Look-up'!$E:$E,0)))</f>
        <v>Tin</v>
      </c>
      <c r="C34" s="219" t="str">
        <f ca="1">IF(LEN(A34)=0,"",INDEX('Smelter Look-up'!$C:$C,MATCH($A34,'Smelter Look-up'!$E:$E,0)))</f>
        <v>Guangdong Hanhe Non-Ferrous Metal Co., Ltd.</v>
      </c>
      <c r="D34" s="278"/>
      <c r="E34" s="215" t="str">
        <f ca="1">IF(ISERROR($V34),"",OFFSET('Smelter Look-up'!$D$4,$V34-4,0)&amp;"")</f>
        <v>CHINA</v>
      </c>
      <c r="F34" s="215" t="str">
        <f ca="1">IF(ISERROR($V34),"",OFFSET('Smelter Look-up'!$E$4,$V34-4,0))</f>
        <v>CID003116</v>
      </c>
      <c r="G34" s="215" t="str">
        <f ca="1">IF(C34=$X$4,"Enter smelter details",IF(ISERROR($V34),"",OFFSET('Smelter Look-up'!$F$4,$V34-4,0)))</f>
        <v>RMI</v>
      </c>
      <c r="H34" s="216">
        <f ca="1">IF(ISERROR($V34),"",OFFSET('Smelter Look-up'!$G$4,$V34-4,0))</f>
        <v>0</v>
      </c>
      <c r="I34" s="217" t="str">
        <f ca="1">IF(ISERROR($V34),"",OFFSET('Smelter Look-up'!$H$4,$V34-4,0))</f>
        <v>Chaozhou</v>
      </c>
      <c r="J34" s="217" t="str">
        <f ca="1">IF(ISERROR($V34),"",OFFSET('Smelter Look-up'!$I$4,$V34-4,0))</f>
        <v>Guangdong Sheng</v>
      </c>
      <c r="K34" s="268"/>
      <c r="L34" s="268"/>
      <c r="M34" s="268"/>
      <c r="N34" s="268"/>
      <c r="O34" s="268"/>
      <c r="P34" s="218"/>
      <c r="Q34" s="453" t="s">
        <v>15630</v>
      </c>
      <c r="R34" s="215" t="str">
        <f ca="1">IF(ISERROR($V34),"",OFFSET('Smelter Look-up'!$C$4,$V34-4,0)&amp;"")</f>
        <v>Guangdong Hanhe Non-Ferrous Metal Co., Ltd.</v>
      </c>
      <c r="S34" s="222" t="str">
        <f t="shared" ca="1" si="3"/>
        <v>CN</v>
      </c>
      <c r="T34" s="222" t="str">
        <f ca="1">IF(B34="","",IF(ISERROR(MATCH($J34,SorP!$B$1:$B$6230,0)),"",INDIRECT("'SorP'!$A$"&amp;MATCH($J34,SorP!$B$1:$B$6230,0))))</f>
        <v>CN-GD</v>
      </c>
      <c r="U34" s="238"/>
      <c r="V34" s="270">
        <f ca="1">IF(C34="",NA(),MATCH($B34&amp;$C34,'Smelter Look-up'!$J:$J,0))</f>
        <v>434</v>
      </c>
      <c r="W34" s="271"/>
      <c r="X34" s="271">
        <f t="shared" ca="1" si="4"/>
        <v>0</v>
      </c>
      <c r="Y34" s="271"/>
      <c r="Z34" s="271"/>
      <c r="AB34" s="273" t="str">
        <f t="shared" ca="1" si="5"/>
        <v>TinGuangdong Hanhe Non-Ferrous Metal Co., Ltd.</v>
      </c>
    </row>
    <row r="35" spans="1:28" s="272" customFormat="1" ht="20" customHeight="1">
      <c r="A35" s="215" t="s">
        <v>13403</v>
      </c>
      <c r="B35" s="215" t="str">
        <f ca="1">IF(LEN(A35)=0,"",INDEX('Smelter Look-up'!$A:$A,MATCH($A35,'Smelter Look-up'!$E:$E,0)))</f>
        <v>Tin</v>
      </c>
      <c r="C35" s="219" t="str">
        <f ca="1">IF(LEN(A35)=0,"",INDEX('Smelter Look-up'!$C:$C,MATCH($A35,'Smelter Look-up'!$E:$E,0)))</f>
        <v>Tin Technology &amp; Refining</v>
      </c>
      <c r="D35" s="278"/>
      <c r="E35" s="215" t="str">
        <f ca="1">IF(ISERROR($V35),"",OFFSET('Smelter Look-up'!$D$4,$V35-4,0)&amp;"")</f>
        <v>UNITED STATES OF AMERICA</v>
      </c>
      <c r="F35" s="215" t="str">
        <f ca="1">IF(ISERROR($V35),"",OFFSET('Smelter Look-up'!$E$4,$V35-4,0))</f>
        <v>CID003325</v>
      </c>
      <c r="G35" s="215" t="str">
        <f ca="1">IF(C35=$X$4,"Enter smelter details",IF(ISERROR($V35),"",OFFSET('Smelter Look-up'!$F$4,$V35-4,0)))</f>
        <v>RMI</v>
      </c>
      <c r="H35" s="216">
        <f ca="1">IF(ISERROR($V35),"",OFFSET('Smelter Look-up'!$G$4,$V35-4,0))</f>
        <v>0</v>
      </c>
      <c r="I35" s="217" t="str">
        <f ca="1">IF(ISERROR($V35),"",OFFSET('Smelter Look-up'!$H$4,$V35-4,0))</f>
        <v>West Chester</v>
      </c>
      <c r="J35" s="217" t="str">
        <f ca="1">IF(ISERROR($V35),"",OFFSET('Smelter Look-up'!$I$4,$V35-4,0))</f>
        <v>Pennsylvania</v>
      </c>
      <c r="K35" s="268"/>
      <c r="L35" s="268"/>
      <c r="M35" s="268"/>
      <c r="N35" s="268"/>
      <c r="O35" s="268"/>
      <c r="P35" s="218"/>
      <c r="Q35" s="453" t="s">
        <v>15630</v>
      </c>
      <c r="R35" s="215" t="str">
        <f ca="1">IF(ISERROR($V35),"",OFFSET('Smelter Look-up'!$C$4,$V35-4,0)&amp;"")</f>
        <v>Tin Technology &amp; Refining</v>
      </c>
      <c r="S35" s="222" t="str">
        <f t="shared" ca="1" si="3"/>
        <v>US</v>
      </c>
      <c r="T35" s="222" t="str">
        <f ca="1">IF(B35="","",IF(ISERROR(MATCH($J35,SorP!$B$1:$B$6230,0)),"",INDIRECT("'SorP'!$A$"&amp;MATCH($J35,SorP!$B$1:$B$6230,0))))</f>
        <v>US-PA</v>
      </c>
      <c r="U35" s="238"/>
      <c r="V35" s="270">
        <f ca="1">IF(C35="",NA(),MATCH($B35&amp;$C35,'Smelter Look-up'!$J:$J,0))</f>
        <v>507</v>
      </c>
      <c r="W35" s="271"/>
      <c r="X35" s="271">
        <f t="shared" ca="1" si="4"/>
        <v>0</v>
      </c>
      <c r="Y35" s="271"/>
      <c r="Z35" s="271"/>
      <c r="AB35" s="273" t="str">
        <f t="shared" ca="1" si="5"/>
        <v>TinTin Technology &amp; Refining</v>
      </c>
    </row>
    <row r="36" spans="1:28" s="272" customFormat="1" ht="20" customHeight="1">
      <c r="A36" s="215" t="s">
        <v>14028</v>
      </c>
      <c r="B36" s="215" t="str">
        <f ca="1">IF(LEN(A36)=0,"",INDEX('Smelter Look-up'!$A:$A,MATCH($A36,'Smelter Look-up'!$E:$E,0)))</f>
        <v>Tin</v>
      </c>
      <c r="C36" s="219" t="str">
        <f ca="1">IF(LEN(A36)=0,"",INDEX('Smelter Look-up'!$C:$C,MATCH($A36,'Smelter Look-up'!$E:$E,0)))</f>
        <v>Ma'anshan Weitai Tin Co., Ltd.</v>
      </c>
      <c r="D36" s="278"/>
      <c r="E36" s="215" t="str">
        <f ca="1">IF(ISERROR($V36),"",OFFSET('Smelter Look-up'!$D$4,$V36-4,0)&amp;"")</f>
        <v>CHINA</v>
      </c>
      <c r="F36" s="215" t="str">
        <f ca="1">IF(ISERROR($V36),"",OFFSET('Smelter Look-up'!$E$4,$V36-4,0))</f>
        <v>CID003379</v>
      </c>
      <c r="G36" s="215" t="str">
        <f ca="1">IF(C36=$X$4,"Enter smelter details",IF(ISERROR($V36),"",OFFSET('Smelter Look-up'!$F$4,$V36-4,0)))</f>
        <v>RMI</v>
      </c>
      <c r="H36" s="216">
        <f ca="1">IF(ISERROR($V36),"",OFFSET('Smelter Look-up'!$G$4,$V36-4,0))</f>
        <v>0</v>
      </c>
      <c r="I36" s="217" t="str">
        <f ca="1">IF(ISERROR($V36),"",OFFSET('Smelter Look-up'!$H$4,$V36-4,0))</f>
        <v>Maanshan</v>
      </c>
      <c r="J36" s="217" t="str">
        <f ca="1">IF(ISERROR($V36),"",OFFSET('Smelter Look-up'!$I$4,$V36-4,0))</f>
        <v>Anhui Sheng</v>
      </c>
      <c r="K36" s="268"/>
      <c r="L36" s="268"/>
      <c r="M36" s="268"/>
      <c r="N36" s="268"/>
      <c r="O36" s="268"/>
      <c r="P36" s="218"/>
      <c r="Q36" s="453" t="s">
        <v>15630</v>
      </c>
      <c r="R36" s="215" t="str">
        <f ca="1">IF(ISERROR($V36),"",OFFSET('Smelter Look-up'!$C$4,$V36-4,0)&amp;"")</f>
        <v>Ma'anshan Weitai Tin Co., Ltd.</v>
      </c>
      <c r="S36" s="222" t="str">
        <f t="shared" ca="1" si="3"/>
        <v>CN</v>
      </c>
      <c r="T36" s="222" t="str">
        <f ca="1">IF(B36="","",IF(ISERROR(MATCH($J36,SorP!$B$1:$B$6230,0)),"",INDIRECT("'SorP'!$A$"&amp;MATCH($J36,SorP!$B$1:$B$6230,0))))</f>
        <v>CN-AH</v>
      </c>
      <c r="U36" s="238"/>
      <c r="V36" s="270">
        <f ca="1">IF(C36="",NA(),MATCH($B36&amp;$C36,'Smelter Look-up'!$J:$J,0))</f>
        <v>447</v>
      </c>
      <c r="W36" s="271"/>
      <c r="X36" s="271">
        <f t="shared" ca="1" si="4"/>
        <v>0</v>
      </c>
      <c r="Y36" s="271"/>
      <c r="Z36" s="271"/>
      <c r="AB36" s="273" t="str">
        <f t="shared" ca="1" si="5"/>
        <v>TinMa'anshan Weitai Tin Co., Ltd.</v>
      </c>
    </row>
    <row r="37" spans="1:28" s="272" customFormat="1" ht="20" customHeight="1">
      <c r="A37" s="215" t="s">
        <v>774</v>
      </c>
      <c r="B37" s="215" t="str">
        <f ca="1">IF(LEN(A37)=0,"",INDEX('Smelter Look-up'!$A:$A,MATCH($A37,'Smelter Look-up'!$E:$E,0)))</f>
        <v>Tin</v>
      </c>
      <c r="C37" s="219" t="str">
        <f ca="1">IF(LEN(A37)=0,"",INDEX('Smelter Look-up'!$C:$C,MATCH($A37,'Smelter Look-up'!$E:$E,0)))</f>
        <v>Malaysia Smelting Corporation (MSC)</v>
      </c>
      <c r="D37" s="278"/>
      <c r="E37" s="215" t="str">
        <f ca="1">IF(ISERROR($V37),"",OFFSET('Smelter Look-up'!$D$4,$V37-4,0)&amp;"")</f>
        <v>MALAYSIA</v>
      </c>
      <c r="F37" s="215" t="str">
        <f ca="1">IF(ISERROR($V37),"",OFFSET('Smelter Look-up'!$E$4,$V37-4,0))</f>
        <v>CID001105</v>
      </c>
      <c r="G37" s="215" t="str">
        <f ca="1">IF(C37=$X$4,"Enter smelter details",IF(ISERROR($V37),"",OFFSET('Smelter Look-up'!$F$4,$V37-4,0)))</f>
        <v>RMI</v>
      </c>
      <c r="H37" s="216">
        <f ca="1">IF(ISERROR($V37),"",OFFSET('Smelter Look-up'!$G$4,$V37-4,0))</f>
        <v>0</v>
      </c>
      <c r="I37" s="217" t="str">
        <f ca="1">IF(ISERROR($V37),"",OFFSET('Smelter Look-up'!$H$4,$V37-4,0))</f>
        <v>Butterworth</v>
      </c>
      <c r="J37" s="217" t="str">
        <f ca="1">IF(ISERROR($V37),"",OFFSET('Smelter Look-up'!$I$4,$V37-4,0))</f>
        <v>Pulau Pinang</v>
      </c>
      <c r="K37" s="268"/>
      <c r="L37" s="268"/>
      <c r="M37" s="268"/>
      <c r="N37" s="268"/>
      <c r="O37" s="268"/>
      <c r="P37" s="218"/>
      <c r="Q37" s="453" t="s">
        <v>15632</v>
      </c>
      <c r="R37" s="215" t="str">
        <f ca="1">IF(ISERROR($V37),"",OFFSET('Smelter Look-up'!$C$4,$V37-4,0)&amp;"")</f>
        <v>Malaysia Smelting Corporation (MSC)</v>
      </c>
      <c r="S37" s="222" t="str">
        <f t="shared" ca="1" si="3"/>
        <v>MY</v>
      </c>
      <c r="T37" s="222" t="str">
        <f ca="1">IF(B37="","",IF(ISERROR(MATCH($J37,SorP!$B$1:$B$6230,0)),"",INDIRECT("'SorP'!$A$"&amp;MATCH($J37,SorP!$B$1:$B$6230,0))))</f>
        <v>MY-07</v>
      </c>
      <c r="U37" s="238"/>
      <c r="V37" s="270">
        <f ca="1">IF(C37="",NA(),MATCH($B37&amp;$C37,'Smelter Look-up'!$J:$J,0))</f>
        <v>449</v>
      </c>
      <c r="W37" s="271"/>
      <c r="X37" s="271">
        <f t="shared" ca="1" si="4"/>
        <v>0</v>
      </c>
      <c r="Y37" s="271"/>
      <c r="Z37" s="271"/>
      <c r="AB37" s="273" t="str">
        <f t="shared" ca="1" si="5"/>
        <v>TinMalaysia Smelting Corporation (MSC)</v>
      </c>
    </row>
    <row r="38" spans="1:28" s="272" customFormat="1" ht="20" customHeight="1">
      <c r="A38" s="215" t="s">
        <v>1410</v>
      </c>
      <c r="B38" s="215" t="str">
        <f ca="1">IF(LEN(A38)=0,"",INDEX('Smelter Look-up'!$A:$A,MATCH($A38,'Smelter Look-up'!$E:$E,0)))</f>
        <v>Tin</v>
      </c>
      <c r="C38" s="219" t="str">
        <f ca="1">IF(LEN(A38)=0,"",INDEX('Smelter Look-up'!$C:$C,MATCH($A38,'Smelter Look-up'!$E:$E,0)))</f>
        <v>Dowa</v>
      </c>
      <c r="D38" s="278"/>
      <c r="E38" s="215" t="str">
        <f ca="1">IF(ISERROR($V38),"",OFFSET('Smelter Look-up'!$D$4,$V38-4,0)&amp;"")</f>
        <v>JAPAN</v>
      </c>
      <c r="F38" s="215" t="str">
        <f ca="1">IF(ISERROR($V38),"",OFFSET('Smelter Look-up'!$E$4,$V38-4,0))</f>
        <v>CID000402</v>
      </c>
      <c r="G38" s="215" t="str">
        <f ca="1">IF(C38=$X$4,"Enter smelter details",IF(ISERROR($V38),"",OFFSET('Smelter Look-up'!$F$4,$V38-4,0)))</f>
        <v>RMI</v>
      </c>
      <c r="H38" s="216">
        <f ca="1">IF(ISERROR($V38),"",OFFSET('Smelter Look-up'!$G$4,$V38-4,0))</f>
        <v>0</v>
      </c>
      <c r="I38" s="217" t="str">
        <f ca="1">IF(ISERROR($V38),"",OFFSET('Smelter Look-up'!$H$4,$V38-4,0))</f>
        <v>Kosaka</v>
      </c>
      <c r="J38" s="217" t="str">
        <f ca="1">IF(ISERROR($V38),"",OFFSET('Smelter Look-up'!$I$4,$V38-4,0))</f>
        <v>Akita</v>
      </c>
      <c r="K38" s="268"/>
      <c r="L38" s="268"/>
      <c r="M38" s="268"/>
      <c r="N38" s="268"/>
      <c r="O38" s="268"/>
      <c r="P38" s="218"/>
      <c r="Q38" s="453" t="s">
        <v>15632</v>
      </c>
      <c r="R38" s="215" t="str">
        <f ca="1">IF(ISERROR($V38),"",OFFSET('Smelter Look-up'!$C$4,$V38-4,0)&amp;"")</f>
        <v>Dowa</v>
      </c>
      <c r="S38" s="222" t="str">
        <f t="shared" ref="S38:S68" ca="1" si="6">IF(B38="","",IF(ISERROR(MATCH($E38,CL,0)),"Unknown",INDIRECT("'C'!$A$"&amp;MATCH($E38,CL,0)+1)))</f>
        <v>JP</v>
      </c>
      <c r="T38" s="222" t="str">
        <f ca="1">IF(B38="","",IF(ISERROR(MATCH($J38,SorP!$B$1:$B$6230,0)),"",INDIRECT("'SorP'!$A$"&amp;MATCH($J38,SorP!$B$1:$B$6230,0))))</f>
        <v>JP-05</v>
      </c>
      <c r="U38" s="238"/>
      <c r="V38" s="270">
        <f ca="1">IF(C38="",NA(),MATCH($B38&amp;$C38,'Smelter Look-up'!$J:$J,0))</f>
        <v>409</v>
      </c>
      <c r="W38" s="271"/>
      <c r="X38" s="271">
        <f t="shared" ref="X38:X68" ca="1" si="7">IF(AND(C38="Smelter not listed",OR(LEN(D38)=0,LEN(E38)=0)),1,0)</f>
        <v>0</v>
      </c>
      <c r="Y38" s="271"/>
      <c r="Z38" s="271"/>
      <c r="AB38" s="273" t="str">
        <f t="shared" ref="AB38:AB68" ca="1" si="8">B38&amp;C38</f>
        <v>TinDowa</v>
      </c>
    </row>
    <row r="39" spans="1:28" s="272" customFormat="1" ht="20" customHeight="1">
      <c r="A39" s="215" t="s">
        <v>738</v>
      </c>
      <c r="B39" s="215" t="str">
        <f ca="1">IF(LEN(A39)=0,"",INDEX('Smelter Look-up'!$A:$A,MATCH($A39,'Smelter Look-up'!$E:$E,0)))</f>
        <v>Gold</v>
      </c>
      <c r="C39" s="219" t="str">
        <f ca="1">IF(LEN(A39)=0,"",INDEX('Smelter Look-up'!$C:$C,MATCH($A39,'Smelter Look-up'!$E:$E,0)))</f>
        <v>Umicore S.A. Business Unit Precious Metals Refining</v>
      </c>
      <c r="D39" s="278"/>
      <c r="E39" s="215" t="str">
        <f ca="1">IF(ISERROR($V39),"",OFFSET('Smelter Look-up'!$D$4,$V39-4,0)&amp;"")</f>
        <v>BELGIUM</v>
      </c>
      <c r="F39" s="215" t="str">
        <f ca="1">IF(ISERROR($V39),"",OFFSET('Smelter Look-up'!$E$4,$V39-4,0))</f>
        <v>CID001980</v>
      </c>
      <c r="G39" s="215" t="str">
        <f ca="1">IF(C39=$X$4,"Enter smelter details",IF(ISERROR($V39),"",OFFSET('Smelter Look-up'!$F$4,$V39-4,0)))</f>
        <v>RMI</v>
      </c>
      <c r="H39" s="216">
        <f ca="1">IF(ISERROR($V39),"",OFFSET('Smelter Look-up'!$G$4,$V39-4,0))</f>
        <v>0</v>
      </c>
      <c r="I39" s="217" t="str">
        <f ca="1">IF(ISERROR($V39),"",OFFSET('Smelter Look-up'!$H$4,$V39-4,0))</f>
        <v>Hoboken</v>
      </c>
      <c r="J39" s="217" t="str">
        <f ca="1">IF(ISERROR($V39),"",OFFSET('Smelter Look-up'!$I$4,$V39-4,0))</f>
        <v>Antwerpen</v>
      </c>
      <c r="K39" s="268"/>
      <c r="L39" s="268"/>
      <c r="M39" s="268"/>
      <c r="N39" s="268"/>
      <c r="O39" s="268"/>
      <c r="P39" s="218"/>
      <c r="Q39" s="453" t="s">
        <v>15632</v>
      </c>
      <c r="R39" s="215" t="str">
        <f ca="1">IF(ISERROR($V39),"",OFFSET('Smelter Look-up'!$C$4,$V39-4,0)&amp;"")</f>
        <v>Umicore S.A. Business Unit Precious Metals Refining</v>
      </c>
      <c r="S39" s="222" t="str">
        <f t="shared" ca="1" si="6"/>
        <v>BE</v>
      </c>
      <c r="T39" s="222" t="str">
        <f ca="1">IF(B39="","",IF(ISERROR(MATCH($J39,SorP!$B$1:$B$6230,0)),"",INDIRECT("'SorP'!$A$"&amp;MATCH($J39,SorP!$B$1:$B$6230,0))))</f>
        <v>BE-VAN</v>
      </c>
      <c r="U39" s="238"/>
      <c r="V39" s="270">
        <f ca="1">IF(C39="",NA(),MATCH($B39&amp;$C39,'Smelter Look-up'!$J:$J,0))</f>
        <v>286</v>
      </c>
      <c r="W39" s="271"/>
      <c r="X39" s="271">
        <f t="shared" ca="1" si="7"/>
        <v>0</v>
      </c>
      <c r="Y39" s="271"/>
      <c r="Z39" s="271"/>
      <c r="AB39" s="273" t="str">
        <f t="shared" ca="1" si="8"/>
        <v>GoldUmicore S.A. Business Unit Precious Metals Refining</v>
      </c>
    </row>
    <row r="40" spans="1:28" s="272" customFormat="1" ht="20" customHeight="1">
      <c r="A40" s="215" t="s">
        <v>651</v>
      </c>
      <c r="B40" s="215" t="str">
        <f ca="1">IF(LEN(A40)=0,"",INDEX('Smelter Look-up'!$A:$A,MATCH($A40,'Smelter Look-up'!$E:$E,0)))</f>
        <v>Gold</v>
      </c>
      <c r="C40" s="219" t="str">
        <f ca="1">IF(LEN(A40)=0,"",INDEX('Smelter Look-up'!$C:$C,MATCH($A40,'Smelter Look-up'!$E:$E,0)))</f>
        <v>Allgemeine Gold-und Silberscheideanstalt A.G.</v>
      </c>
      <c r="D40" s="278"/>
      <c r="E40" s="215" t="str">
        <f ca="1">IF(ISERROR($V40),"",OFFSET('Smelter Look-up'!$D$4,$V40-4,0)&amp;"")</f>
        <v>GERMANY</v>
      </c>
      <c r="F40" s="215" t="str">
        <f ca="1">IF(ISERROR($V40),"",OFFSET('Smelter Look-up'!$E$4,$V40-4,0))</f>
        <v>CID000035</v>
      </c>
      <c r="G40" s="215" t="str">
        <f ca="1">IF(C40=$X$4,"Enter smelter details",IF(ISERROR($V40),"",OFFSET('Smelter Look-up'!$F$4,$V40-4,0)))</f>
        <v>RMI</v>
      </c>
      <c r="H40" s="216">
        <f ca="1">IF(ISERROR($V40),"",OFFSET('Smelter Look-up'!$G$4,$V40-4,0))</f>
        <v>0</v>
      </c>
      <c r="I40" s="217" t="str">
        <f ca="1">IF(ISERROR($V40),"",OFFSET('Smelter Look-up'!$H$4,$V40-4,0))</f>
        <v>Pforzheim</v>
      </c>
      <c r="J40" s="217" t="str">
        <f ca="1">IF(ISERROR($V40),"",OFFSET('Smelter Look-up'!$I$4,$V40-4,0))</f>
        <v>Baden-Württemberg</v>
      </c>
      <c r="K40" s="268"/>
      <c r="L40" s="268"/>
      <c r="M40" s="268"/>
      <c r="N40" s="268"/>
      <c r="O40" s="268"/>
      <c r="P40" s="218"/>
      <c r="Q40" s="453" t="s">
        <v>15632</v>
      </c>
      <c r="R40" s="215" t="str">
        <f ca="1">IF(ISERROR($V40),"",OFFSET('Smelter Look-up'!$C$4,$V40-4,0)&amp;"")</f>
        <v>Allgemeine Gold-und Silberscheideanstalt A.G.</v>
      </c>
      <c r="S40" s="222" t="str">
        <f t="shared" ca="1" si="6"/>
        <v>DE</v>
      </c>
      <c r="T40" s="222" t="str">
        <f ca="1">IF(B40="","",IF(ISERROR(MATCH($J40,SorP!$B$1:$B$6230,0)),"",INDIRECT("'SorP'!$A$"&amp;MATCH($J40,SorP!$B$1:$B$6230,0))))</f>
        <v>DE-BW</v>
      </c>
      <c r="U40" s="238"/>
      <c r="V40" s="270">
        <f ca="1">IF(C40="",NA(),MATCH($B40&amp;$C40,'Smelter Look-up'!$J:$J,0))</f>
        <v>16</v>
      </c>
      <c r="W40" s="271"/>
      <c r="X40" s="271">
        <f t="shared" ca="1" si="7"/>
        <v>0</v>
      </c>
      <c r="Y40" s="271"/>
      <c r="Z40" s="271"/>
      <c r="AB40" s="273" t="str">
        <f t="shared" ca="1" si="8"/>
        <v>GoldAllgemeine Gold-und Silberscheideanstalt A.G.</v>
      </c>
    </row>
    <row r="41" spans="1:28" s="272" customFormat="1" ht="20" customHeight="1">
      <c r="A41" s="215" t="s">
        <v>654</v>
      </c>
      <c r="B41" s="215" t="str">
        <f ca="1">IF(LEN(A41)=0,"",INDEX('Smelter Look-up'!$A:$A,MATCH($A41,'Smelter Look-up'!$E:$E,0)))</f>
        <v>Gold</v>
      </c>
      <c r="C41" s="219" t="str">
        <f ca="1">IF(LEN(A41)=0,"",INDEX('Smelter Look-up'!$C:$C,MATCH($A41,'Smelter Look-up'!$E:$E,0)))</f>
        <v>Argor-Heraeus S.A.</v>
      </c>
      <c r="D41" s="278"/>
      <c r="E41" s="215" t="str">
        <f ca="1">IF(ISERROR($V41),"",OFFSET('Smelter Look-up'!$D$4,$V41-4,0)&amp;"")</f>
        <v>SWITZERLAND</v>
      </c>
      <c r="F41" s="215" t="str">
        <f ca="1">IF(ISERROR($V41),"",OFFSET('Smelter Look-up'!$E$4,$V41-4,0))</f>
        <v>CID000077</v>
      </c>
      <c r="G41" s="215" t="str">
        <f ca="1">IF(C41=$X$4,"Enter smelter details",IF(ISERROR($V41),"",OFFSET('Smelter Look-up'!$F$4,$V41-4,0)))</f>
        <v>RMI</v>
      </c>
      <c r="H41" s="216">
        <f ca="1">IF(ISERROR($V41),"",OFFSET('Smelter Look-up'!$G$4,$V41-4,0))</f>
        <v>0</v>
      </c>
      <c r="I41" s="217" t="str">
        <f ca="1">IF(ISERROR($V41),"",OFFSET('Smelter Look-up'!$H$4,$V41-4,0))</f>
        <v>Mendrisio</v>
      </c>
      <c r="J41" s="217" t="str">
        <f ca="1">IF(ISERROR($V41),"",OFFSET('Smelter Look-up'!$I$4,$V41-4,0))</f>
        <v>Ticino</v>
      </c>
      <c r="K41" s="268"/>
      <c r="L41" s="268"/>
      <c r="M41" s="268"/>
      <c r="N41" s="268"/>
      <c r="O41" s="268"/>
      <c r="P41" s="218"/>
      <c r="Q41" s="453" t="s">
        <v>15632</v>
      </c>
      <c r="R41" s="215" t="str">
        <f ca="1">IF(ISERROR($V41),"",OFFSET('Smelter Look-up'!$C$4,$V41-4,0)&amp;"")</f>
        <v>Argor-Heraeus S.A.</v>
      </c>
      <c r="S41" s="222" t="str">
        <f t="shared" ca="1" si="6"/>
        <v>CH</v>
      </c>
      <c r="T41" s="222" t="str">
        <f ca="1">IF(B41="","",IF(ISERROR(MATCH($J41,SorP!$B$1:$B$6230,0)),"",INDIRECT("'SorP'!$A$"&amp;MATCH($J41,SorP!$B$1:$B$6230,0))))</f>
        <v>CH-TI</v>
      </c>
      <c r="U41" s="238"/>
      <c r="V41" s="270">
        <f ca="1">IF(C41="",NA(),MATCH($B41&amp;$C41,'Smelter Look-up'!$J:$J,0))</f>
        <v>25</v>
      </c>
      <c r="W41" s="271"/>
      <c r="X41" s="271">
        <f t="shared" ca="1" si="7"/>
        <v>0</v>
      </c>
      <c r="Y41" s="271"/>
      <c r="Z41" s="271"/>
      <c r="AB41" s="273" t="str">
        <f t="shared" ca="1" si="8"/>
        <v>GoldArgor-Heraeus S.A.</v>
      </c>
    </row>
    <row r="42" spans="1:28" s="272" customFormat="1" ht="20" customHeight="1">
      <c r="A42" s="215" t="s">
        <v>662</v>
      </c>
      <c r="B42" s="215" t="str">
        <f ca="1">IF(LEN(A42)=0,"",INDEX('Smelter Look-up'!$A:$A,MATCH($A42,'Smelter Look-up'!$E:$E,0)))</f>
        <v>Gold</v>
      </c>
      <c r="C42" s="219" t="str">
        <f ca="1">IF(LEN(A42)=0,"",INDEX('Smelter Look-up'!$C:$C,MATCH($A42,'Smelter Look-up'!$E:$E,0)))</f>
        <v>C. Hafner GmbH + Co. KG</v>
      </c>
      <c r="D42" s="278"/>
      <c r="E42" s="215" t="str">
        <f ca="1">IF(ISERROR($V42),"",OFFSET('Smelter Look-up'!$D$4,$V42-4,0)&amp;"")</f>
        <v>GERMANY</v>
      </c>
      <c r="F42" s="215" t="str">
        <f ca="1">IF(ISERROR($V42),"",OFFSET('Smelter Look-up'!$E$4,$V42-4,0))</f>
        <v>CID000176</v>
      </c>
      <c r="G42" s="215" t="str">
        <f ca="1">IF(C42=$X$4,"Enter smelter details",IF(ISERROR($V42),"",OFFSET('Smelter Look-up'!$F$4,$V42-4,0)))</f>
        <v>RMI</v>
      </c>
      <c r="H42" s="216">
        <f ca="1">IF(ISERROR($V42),"",OFFSET('Smelter Look-up'!$G$4,$V42-4,0))</f>
        <v>0</v>
      </c>
      <c r="I42" s="217" t="str">
        <f ca="1">IF(ISERROR($V42),"",OFFSET('Smelter Look-up'!$H$4,$V42-4,0))</f>
        <v>Pforzheim</v>
      </c>
      <c r="J42" s="217" t="str">
        <f ca="1">IF(ISERROR($V42),"",OFFSET('Smelter Look-up'!$I$4,$V42-4,0))</f>
        <v>Baden-Württemberg</v>
      </c>
      <c r="K42" s="268"/>
      <c r="L42" s="268"/>
      <c r="M42" s="268"/>
      <c r="N42" s="268"/>
      <c r="O42" s="268"/>
      <c r="P42" s="218"/>
      <c r="Q42" s="453" t="s">
        <v>15632</v>
      </c>
      <c r="R42" s="215" t="str">
        <f ca="1">IF(ISERROR($V42),"",OFFSET('Smelter Look-up'!$C$4,$V42-4,0)&amp;"")</f>
        <v>C. Hafner GmbH + Co. KG</v>
      </c>
      <c r="S42" s="222" t="str">
        <f t="shared" ca="1" si="6"/>
        <v>DE</v>
      </c>
      <c r="T42" s="222" t="str">
        <f ca="1">IF(B42="","",IF(ISERROR(MATCH($J42,SorP!$B$1:$B$6230,0)),"",INDIRECT("'SorP'!$A$"&amp;MATCH($J42,SorP!$B$1:$B$6230,0))))</f>
        <v>DE-BW</v>
      </c>
      <c r="U42" s="238"/>
      <c r="V42" s="270">
        <f ca="1">IF(C42="",NA(),MATCH($B42&amp;$C42,'Smelter Look-up'!$J:$J,0))</f>
        <v>40</v>
      </c>
      <c r="W42" s="271"/>
      <c r="X42" s="271">
        <f t="shared" ca="1" si="7"/>
        <v>0</v>
      </c>
      <c r="Y42" s="271"/>
      <c r="Z42" s="271"/>
      <c r="AB42" s="273" t="str">
        <f t="shared" ca="1" si="8"/>
        <v>GoldC. Hafner GmbH + Co. KG</v>
      </c>
    </row>
    <row r="43" spans="1:28" s="272" customFormat="1" ht="20" customHeight="1">
      <c r="A43" s="215" t="s">
        <v>678</v>
      </c>
      <c r="B43" s="215" t="str">
        <f ca="1">IF(LEN(A43)=0,"",INDEX('Smelter Look-up'!$A:$A,MATCH($A43,'Smelter Look-up'!$E:$E,0)))</f>
        <v>Gold</v>
      </c>
      <c r="C43" s="219" t="str">
        <f ca="1">IF(LEN(A43)=0,"",INDEX('Smelter Look-up'!$C:$C,MATCH($A43,'Smelter Look-up'!$E:$E,0)))</f>
        <v>Heimerle + Meule GmbH</v>
      </c>
      <c r="D43" s="278"/>
      <c r="E43" s="215" t="str">
        <f ca="1">IF(ISERROR($V43),"",OFFSET('Smelter Look-up'!$D$4,$V43-4,0)&amp;"")</f>
        <v>GERMANY</v>
      </c>
      <c r="F43" s="215" t="str">
        <f ca="1">IF(ISERROR($V43),"",OFFSET('Smelter Look-up'!$E$4,$V43-4,0))</f>
        <v>CID000694</v>
      </c>
      <c r="G43" s="215" t="str">
        <f ca="1">IF(C43=$X$4,"Enter smelter details",IF(ISERROR($V43),"",OFFSET('Smelter Look-up'!$F$4,$V43-4,0)))</f>
        <v>RMI</v>
      </c>
      <c r="H43" s="216">
        <f ca="1">IF(ISERROR($V43),"",OFFSET('Smelter Look-up'!$G$4,$V43-4,0))</f>
        <v>0</v>
      </c>
      <c r="I43" s="217" t="str">
        <f ca="1">IF(ISERROR($V43),"",OFFSET('Smelter Look-up'!$H$4,$V43-4,0))</f>
        <v>Pforzheim</v>
      </c>
      <c r="J43" s="217" t="str">
        <f ca="1">IF(ISERROR($V43),"",OFFSET('Smelter Look-up'!$I$4,$V43-4,0))</f>
        <v>Baden-Württemberg</v>
      </c>
      <c r="K43" s="268"/>
      <c r="L43" s="268"/>
      <c r="M43" s="268"/>
      <c r="N43" s="268"/>
      <c r="O43" s="268"/>
      <c r="P43" s="218"/>
      <c r="Q43" s="453" t="s">
        <v>15632</v>
      </c>
      <c r="R43" s="215" t="str">
        <f ca="1">IF(ISERROR($V43),"",OFFSET('Smelter Look-up'!$C$4,$V43-4,0)&amp;"")</f>
        <v>Heimerle + Meule GmbH</v>
      </c>
      <c r="S43" s="222" t="str">
        <f t="shared" ca="1" si="6"/>
        <v>DE</v>
      </c>
      <c r="T43" s="222" t="str">
        <f ca="1">IF(B43="","",IF(ISERROR(MATCH($J43,SorP!$B$1:$B$6230,0)),"",INDIRECT("'SorP'!$A$"&amp;MATCH($J43,SorP!$B$1:$B$6230,0))))</f>
        <v>DE-BW</v>
      </c>
      <c r="U43" s="238"/>
      <c r="V43" s="270">
        <f ca="1">IF(C43="",NA(),MATCH($B43&amp;$C43,'Smelter Look-up'!$J:$J,0))</f>
        <v>97</v>
      </c>
      <c r="W43" s="271"/>
      <c r="X43" s="271">
        <f t="shared" ca="1" si="7"/>
        <v>0</v>
      </c>
      <c r="Y43" s="271"/>
      <c r="Z43" s="271"/>
      <c r="AB43" s="273" t="str">
        <f t="shared" ca="1" si="8"/>
        <v>GoldHeimerle + Meule GmbH</v>
      </c>
    </row>
    <row r="44" spans="1:28" s="272" customFormat="1" ht="20" customHeight="1">
      <c r="A44" s="215" t="s">
        <v>2222</v>
      </c>
      <c r="B44" s="215" t="str">
        <f ca="1">IF(LEN(A44)=0,"",INDEX('Smelter Look-up'!$A:$A,MATCH($A44,'Smelter Look-up'!$E:$E,0)))</f>
        <v>Gold</v>
      </c>
      <c r="C44" s="219" t="str">
        <f ca="1">IF(LEN(A44)=0,"",INDEX('Smelter Look-up'!$C:$C,MATCH($A44,'Smelter Look-up'!$E:$E,0)))</f>
        <v>SAXONIA Edelmetalle GmbH</v>
      </c>
      <c r="D44" s="278"/>
      <c r="E44" s="215" t="str">
        <f ca="1">IF(ISERROR($V44),"",OFFSET('Smelter Look-up'!$D$4,$V44-4,0)&amp;"")</f>
        <v>GERMANY</v>
      </c>
      <c r="F44" s="215" t="str">
        <f ca="1">IF(ISERROR($V44),"",OFFSET('Smelter Look-up'!$E$4,$V44-4,0))</f>
        <v>CID002777</v>
      </c>
      <c r="G44" s="215" t="str">
        <f ca="1">IF(C44=$X$4,"Enter smelter details",IF(ISERROR($V44),"",OFFSET('Smelter Look-up'!$F$4,$V44-4,0)))</f>
        <v>RMI</v>
      </c>
      <c r="H44" s="216">
        <f ca="1">IF(ISERROR($V44),"",OFFSET('Smelter Look-up'!$G$4,$V44-4,0))</f>
        <v>0</v>
      </c>
      <c r="I44" s="217" t="str">
        <f ca="1">IF(ISERROR($V44),"",OFFSET('Smelter Look-up'!$H$4,$V44-4,0))</f>
        <v>Halsbrücke</v>
      </c>
      <c r="J44" s="217" t="str">
        <f ca="1">IF(ISERROR($V44),"",OFFSET('Smelter Look-up'!$I$4,$V44-4,0))</f>
        <v>Sachsen</v>
      </c>
      <c r="K44" s="268"/>
      <c r="L44" s="268"/>
      <c r="M44" s="268"/>
      <c r="N44" s="268"/>
      <c r="O44" s="268"/>
      <c r="P44" s="218"/>
      <c r="Q44" s="453" t="s">
        <v>15632</v>
      </c>
      <c r="R44" s="215" t="str">
        <f ca="1">IF(ISERROR($V44),"",OFFSET('Smelter Look-up'!$C$4,$V44-4,0)&amp;"")</f>
        <v>SAXONIA Edelmetalle GmbH</v>
      </c>
      <c r="S44" s="222" t="str">
        <f t="shared" ca="1" si="6"/>
        <v>DE</v>
      </c>
      <c r="T44" s="222" t="str">
        <f ca="1">IF(B44="","",IF(ISERROR(MATCH($J44,SorP!$B$1:$B$6230,0)),"",INDIRECT("'SorP'!$A$"&amp;MATCH($J44,SorP!$B$1:$B$6230,0))))</f>
        <v>DE-SN</v>
      </c>
      <c r="U44" s="238"/>
      <c r="V44" s="270">
        <f ca="1">IF(C44="",NA(),MATCH($B44&amp;$C44,'Smelter Look-up'!$J:$J,0))</f>
        <v>226</v>
      </c>
      <c r="W44" s="271"/>
      <c r="X44" s="271">
        <f t="shared" ca="1" si="7"/>
        <v>0</v>
      </c>
      <c r="Y44" s="271"/>
      <c r="Z44" s="271"/>
      <c r="AB44" s="273" t="str">
        <f t="shared" ca="1" si="8"/>
        <v>GoldSAXONIA Edelmetalle GmbH</v>
      </c>
    </row>
    <row r="45" spans="1:28" s="272" customFormat="1" ht="20" customHeight="1">
      <c r="A45" s="215" t="s">
        <v>2223</v>
      </c>
      <c r="B45" s="215" t="str">
        <f ca="1">IF(LEN(A45)=0,"",INDEX('Smelter Look-up'!$A:$A,MATCH($A45,'Smelter Look-up'!$E:$E,0)))</f>
        <v>Gold</v>
      </c>
      <c r="C45" s="219" t="str">
        <f ca="1">IF(LEN(A45)=0,"",INDEX('Smelter Look-up'!$C:$C,MATCH($A45,'Smelter Look-up'!$E:$E,0)))</f>
        <v>WIELAND Edelmetalle GmbH</v>
      </c>
      <c r="D45" s="278"/>
      <c r="E45" s="215" t="str">
        <f ca="1">IF(ISERROR($V45),"",OFFSET('Smelter Look-up'!$D$4,$V45-4,0)&amp;"")</f>
        <v>GERMANY</v>
      </c>
      <c r="F45" s="215" t="str">
        <f ca="1">IF(ISERROR($V45),"",OFFSET('Smelter Look-up'!$E$4,$V45-4,0))</f>
        <v>CID002778</v>
      </c>
      <c r="G45" s="215" t="str">
        <f ca="1">IF(C45=$X$4,"Enter smelter details",IF(ISERROR($V45),"",OFFSET('Smelter Look-up'!$F$4,$V45-4,0)))</f>
        <v>RMI</v>
      </c>
      <c r="H45" s="216">
        <f ca="1">IF(ISERROR($V45),"",OFFSET('Smelter Look-up'!$G$4,$V45-4,0))</f>
        <v>0</v>
      </c>
      <c r="I45" s="217" t="str">
        <f ca="1">IF(ISERROR($V45),"",OFFSET('Smelter Look-up'!$H$4,$V45-4,0))</f>
        <v>Pforzheim</v>
      </c>
      <c r="J45" s="217" t="str">
        <f ca="1">IF(ISERROR($V45),"",OFFSET('Smelter Look-up'!$I$4,$V45-4,0))</f>
        <v>Baden-Württemberg</v>
      </c>
      <c r="K45" s="268"/>
      <c r="L45" s="268"/>
      <c r="M45" s="268"/>
      <c r="N45" s="268"/>
      <c r="O45" s="268"/>
      <c r="P45" s="218"/>
      <c r="Q45" s="453" t="s">
        <v>15632</v>
      </c>
      <c r="R45" s="215" t="str">
        <f ca="1">IF(ISERROR($V45),"",OFFSET('Smelter Look-up'!$C$4,$V45-4,0)&amp;"")</f>
        <v>WIELAND Edelmetalle GmbH</v>
      </c>
      <c r="S45" s="222" t="str">
        <f t="shared" ca="1" si="6"/>
        <v>DE</v>
      </c>
      <c r="T45" s="222" t="str">
        <f ca="1">IF(B45="","",IF(ISERROR(MATCH($J45,SorP!$B$1:$B$6230,0)),"",INDIRECT("'SorP'!$A$"&amp;MATCH($J45,SorP!$B$1:$B$6230,0))))</f>
        <v>DE-BW</v>
      </c>
      <c r="U45" s="238"/>
      <c r="V45" s="270">
        <f ca="1">IF(C45="",NA(),MATCH($B45&amp;$C45,'Smelter Look-up'!$J:$J,0))</f>
        <v>292</v>
      </c>
      <c r="W45" s="271"/>
      <c r="X45" s="271">
        <f t="shared" ca="1" si="7"/>
        <v>0</v>
      </c>
      <c r="Y45" s="271"/>
      <c r="Z45" s="271"/>
      <c r="AB45" s="273" t="str">
        <f t="shared" ca="1" si="8"/>
        <v>GoldWIELAND Edelmetalle GmbH</v>
      </c>
    </row>
    <row r="46" spans="1:28" s="272" customFormat="1" ht="20" customHeight="1">
      <c r="A46" s="215" t="s">
        <v>732</v>
      </c>
      <c r="B46" s="215" t="str">
        <f ca="1">IF(LEN(A46)=0,"",INDEX('Smelter Look-up'!$A:$A,MATCH($A46,'Smelter Look-up'!$E:$E,0)))</f>
        <v>Gold</v>
      </c>
      <c r="C46" s="219" t="str">
        <f ca="1">IF(LEN(A46)=0,"",INDEX('Smelter Look-up'!$C:$C,MATCH($A46,'Smelter Look-up'!$E:$E,0)))</f>
        <v>Tanaka Kikinzoku Kogyo K.K.</v>
      </c>
      <c r="D46" s="278"/>
      <c r="E46" s="215" t="str">
        <f ca="1">IF(ISERROR($V46),"",OFFSET('Smelter Look-up'!$D$4,$V46-4,0)&amp;"")</f>
        <v>JAPAN</v>
      </c>
      <c r="F46" s="215" t="str">
        <f ca="1">IF(ISERROR($V46),"",OFFSET('Smelter Look-up'!$E$4,$V46-4,0))</f>
        <v>CID001875</v>
      </c>
      <c r="G46" s="215" t="str">
        <f ca="1">IF(C46=$X$4,"Enter smelter details",IF(ISERROR($V46),"",OFFSET('Smelter Look-up'!$F$4,$V46-4,0)))</f>
        <v>RMI</v>
      </c>
      <c r="H46" s="216">
        <f ca="1">IF(ISERROR($V46),"",OFFSET('Smelter Look-up'!$G$4,$V46-4,0))</f>
        <v>0</v>
      </c>
      <c r="I46" s="217" t="str">
        <f ca="1">IF(ISERROR($V46),"",OFFSET('Smelter Look-up'!$H$4,$V46-4,0))</f>
        <v>Hiratsuka</v>
      </c>
      <c r="J46" s="217" t="str">
        <f ca="1">IF(ISERROR($V46),"",OFFSET('Smelter Look-up'!$I$4,$V46-4,0))</f>
        <v>Kanagawa</v>
      </c>
      <c r="K46" s="268"/>
      <c r="L46" s="268"/>
      <c r="M46" s="268"/>
      <c r="N46" s="268"/>
      <c r="O46" s="268"/>
      <c r="P46" s="218"/>
      <c r="Q46" s="453" t="s">
        <v>15632</v>
      </c>
      <c r="R46" s="215" t="str">
        <f ca="1">IF(ISERROR($V46),"",OFFSET('Smelter Look-up'!$C$4,$V46-4,0)&amp;"")</f>
        <v>Tanaka Kikinzoku Kogyo K.K.</v>
      </c>
      <c r="S46" s="222" t="str">
        <f t="shared" ca="1" si="6"/>
        <v>JP</v>
      </c>
      <c r="T46" s="222" t="str">
        <f ca="1">IF(B46="","",IF(ISERROR(MATCH($J46,SorP!$B$1:$B$6230,0)),"",INDIRECT("'SorP'!$A$"&amp;MATCH($J46,SorP!$B$1:$B$6230,0))))</f>
        <v>JP-14</v>
      </c>
      <c r="U46" s="238"/>
      <c r="V46" s="270">
        <f ca="1">IF(C46="",NA(),MATCH($B46&amp;$C46,'Smelter Look-up'!$J:$J,0))</f>
        <v>271</v>
      </c>
      <c r="W46" s="271"/>
      <c r="X46" s="271">
        <f t="shared" ca="1" si="7"/>
        <v>0</v>
      </c>
      <c r="Y46" s="271"/>
      <c r="Z46" s="271"/>
      <c r="AB46" s="273" t="str">
        <f t="shared" ca="1" si="8"/>
        <v>GoldTanaka Kikinzoku Kogyo K.K.</v>
      </c>
    </row>
    <row r="47" spans="1:28" s="272" customFormat="1" ht="20" customHeight="1">
      <c r="A47" s="215" t="s">
        <v>679</v>
      </c>
      <c r="B47" s="215" t="str">
        <f ca="1">IF(LEN(A47)=0,"",INDEX('Smelter Look-up'!$A:$A,MATCH($A47,'Smelter Look-up'!$E:$E,0)))</f>
        <v>Gold</v>
      </c>
      <c r="C47" s="219" t="str">
        <f ca="1">IF(LEN(A47)=0,"",INDEX('Smelter Look-up'!$C:$C,MATCH($A47,'Smelter Look-up'!$E:$E,0)))</f>
        <v>Heraeus Metals Hong Kong Ltd.</v>
      </c>
      <c r="D47" s="278"/>
      <c r="E47" s="215" t="str">
        <f ca="1">IF(ISERROR($V47),"",OFFSET('Smelter Look-up'!$D$4,$V47-4,0)&amp;"")</f>
        <v>CHINA</v>
      </c>
      <c r="F47" s="215" t="str">
        <f ca="1">IF(ISERROR($V47),"",OFFSET('Smelter Look-up'!$E$4,$V47-4,0))</f>
        <v>CID000707</v>
      </c>
      <c r="G47" s="215" t="str">
        <f ca="1">IF(C47=$X$4,"Enter smelter details",IF(ISERROR($V47),"",OFFSET('Smelter Look-up'!$F$4,$V47-4,0)))</f>
        <v>RMI</v>
      </c>
      <c r="H47" s="216">
        <f ca="1">IF(ISERROR($V47),"",OFFSET('Smelter Look-up'!$G$4,$V47-4,0))</f>
        <v>0</v>
      </c>
      <c r="I47" s="217" t="str">
        <f ca="1">IF(ISERROR($V47),"",OFFSET('Smelter Look-up'!$H$4,$V47-4,0))</f>
        <v>Fanling</v>
      </c>
      <c r="J47" s="217" t="str">
        <f ca="1">IF(ISERROR($V47),"",OFFSET('Smelter Look-up'!$I$4,$V47-4,0))</f>
        <v>Hong Kong SAR</v>
      </c>
      <c r="K47" s="268"/>
      <c r="L47" s="268"/>
      <c r="M47" s="268"/>
      <c r="N47" s="268"/>
      <c r="O47" s="268"/>
      <c r="P47" s="218"/>
      <c r="Q47" s="453" t="s">
        <v>15632</v>
      </c>
      <c r="R47" s="215" t="str">
        <f ca="1">IF(ISERROR($V47),"",OFFSET('Smelter Look-up'!$C$4,$V47-4,0)&amp;"")</f>
        <v>Heraeus Metals Hong Kong Ltd.</v>
      </c>
      <c r="S47" s="222" t="str">
        <f t="shared" ca="1" si="6"/>
        <v>CN</v>
      </c>
      <c r="T47" s="222" t="str">
        <f ca="1">IF(B47="","",IF(ISERROR(MATCH($J47,SorP!$B$1:$B$6230,0)),"",INDIRECT("'SorP'!$A$"&amp;MATCH($J47,SorP!$B$1:$B$6230,0))))</f>
        <v>CN-HK</v>
      </c>
      <c r="U47" s="238"/>
      <c r="V47" s="270">
        <f ca="1">IF(C47="",NA(),MATCH($B47&amp;$C47,'Smelter Look-up'!$J:$J,0))</f>
        <v>103</v>
      </c>
      <c r="W47" s="271"/>
      <c r="X47" s="271">
        <f t="shared" ca="1" si="7"/>
        <v>0</v>
      </c>
      <c r="Y47" s="271"/>
      <c r="Z47" s="271"/>
      <c r="AB47" s="273" t="str">
        <f t="shared" ca="1" si="8"/>
        <v>GoldHeraeus Metals Hong Kong Ltd.</v>
      </c>
    </row>
    <row r="48" spans="1:28" s="272" customFormat="1" ht="20" customHeight="1">
      <c r="A48" s="215" t="s">
        <v>689</v>
      </c>
      <c r="B48" s="215" t="str">
        <f ca="1">IF(LEN(A48)=0,"",INDEX('Smelter Look-up'!$A:$A,MATCH($A48,'Smelter Look-up'!$E:$E,0)))</f>
        <v>Gold</v>
      </c>
      <c r="C48" s="219" t="str">
        <f ca="1">IF(LEN(A48)=0,"",INDEX('Smelter Look-up'!$C:$C,MATCH($A48,'Smelter Look-up'!$E:$E,0)))</f>
        <v>Asahi Refining Canada Ltd.</v>
      </c>
      <c r="D48" s="278"/>
      <c r="E48" s="215" t="str">
        <f ca="1">IF(ISERROR($V48),"",OFFSET('Smelter Look-up'!$D$4,$V48-4,0)&amp;"")</f>
        <v>CANADA</v>
      </c>
      <c r="F48" s="215" t="str">
        <f ca="1">IF(ISERROR($V48),"",OFFSET('Smelter Look-up'!$E$4,$V48-4,0))</f>
        <v>CID000924</v>
      </c>
      <c r="G48" s="215" t="str">
        <f ca="1">IF(C48=$X$4,"Enter smelter details",IF(ISERROR($V48),"",OFFSET('Smelter Look-up'!$F$4,$V48-4,0)))</f>
        <v>RMI</v>
      </c>
      <c r="H48" s="216">
        <f ca="1">IF(ISERROR($V48),"",OFFSET('Smelter Look-up'!$G$4,$V48-4,0))</f>
        <v>0</v>
      </c>
      <c r="I48" s="217" t="str">
        <f ca="1">IF(ISERROR($V48),"",OFFSET('Smelter Look-up'!$H$4,$V48-4,0))</f>
        <v>Brampton</v>
      </c>
      <c r="J48" s="217" t="str">
        <f ca="1">IF(ISERROR($V48),"",OFFSET('Smelter Look-up'!$I$4,$V48-4,0))</f>
        <v>Ontario</v>
      </c>
      <c r="K48" s="268"/>
      <c r="L48" s="268"/>
      <c r="M48" s="268"/>
      <c r="N48" s="268"/>
      <c r="O48" s="268"/>
      <c r="P48" s="218"/>
      <c r="Q48" s="453" t="s">
        <v>15632</v>
      </c>
      <c r="R48" s="215" t="str">
        <f ca="1">IF(ISERROR($V48),"",OFFSET('Smelter Look-up'!$C$4,$V48-4,0)&amp;"")</f>
        <v>Asahi Refining Canada Ltd.</v>
      </c>
      <c r="S48" s="222" t="str">
        <f t="shared" ca="1" si="6"/>
        <v>CA</v>
      </c>
      <c r="T48" s="222" t="str">
        <f ca="1">IF(B48="","",IF(ISERROR(MATCH($J48,SorP!$B$1:$B$6230,0)),"",INDIRECT("'SorP'!$A$"&amp;MATCH($J48,SorP!$B$1:$B$6230,0))))</f>
        <v>CA-ON</v>
      </c>
      <c r="U48" s="238"/>
      <c r="V48" s="270">
        <f ca="1">IF(C48="",NA(),MATCH($B48&amp;$C48,'Smelter Look-up'!$J:$J,0))</f>
        <v>27</v>
      </c>
      <c r="W48" s="271"/>
      <c r="X48" s="271">
        <f t="shared" ca="1" si="7"/>
        <v>0</v>
      </c>
      <c r="Y48" s="271"/>
      <c r="Z48" s="271"/>
      <c r="AB48" s="273" t="str">
        <f t="shared" ca="1" si="8"/>
        <v>GoldAsahi Refining Canada Ltd.</v>
      </c>
    </row>
    <row r="49" spans="1:28" s="272" customFormat="1" ht="20" customHeight="1">
      <c r="A49" s="215" t="s">
        <v>695</v>
      </c>
      <c r="B49" s="215" t="str">
        <f ca="1">IF(LEN(A49)=0,"",INDEX('Smelter Look-up'!$A:$A,MATCH($A49,'Smelter Look-up'!$E:$E,0)))</f>
        <v>Gold</v>
      </c>
      <c r="C49" s="219" t="str">
        <f ca="1">IF(LEN(A49)=0,"",INDEX('Smelter Look-up'!$C:$C,MATCH($A49,'Smelter Look-up'!$E:$E,0)))</f>
        <v>Kennecott Utah Copper LLC</v>
      </c>
      <c r="D49" s="278"/>
      <c r="E49" s="215" t="str">
        <f ca="1">IF(ISERROR($V49),"",OFFSET('Smelter Look-up'!$D$4,$V49-4,0)&amp;"")</f>
        <v>UNITED STATES OF AMERICA</v>
      </c>
      <c r="F49" s="215" t="str">
        <f ca="1">IF(ISERROR($V49),"",OFFSET('Smelter Look-up'!$E$4,$V49-4,0))</f>
        <v>CID000969</v>
      </c>
      <c r="G49" s="215" t="str">
        <f ca="1">IF(C49=$X$4,"Enter smelter details",IF(ISERROR($V49),"",OFFSET('Smelter Look-up'!$F$4,$V49-4,0)))</f>
        <v>RMI</v>
      </c>
      <c r="H49" s="216">
        <f ca="1">IF(ISERROR($V49),"",OFFSET('Smelter Look-up'!$G$4,$V49-4,0))</f>
        <v>0</v>
      </c>
      <c r="I49" s="217" t="str">
        <f ca="1">IF(ISERROR($V49),"",OFFSET('Smelter Look-up'!$H$4,$V49-4,0))</f>
        <v>Magna</v>
      </c>
      <c r="J49" s="217" t="str">
        <f ca="1">IF(ISERROR($V49),"",OFFSET('Smelter Look-up'!$I$4,$V49-4,0))</f>
        <v>Utah</v>
      </c>
      <c r="K49" s="268"/>
      <c r="L49" s="268"/>
      <c r="M49" s="268"/>
      <c r="N49" s="268"/>
      <c r="O49" s="268"/>
      <c r="P49" s="218"/>
      <c r="Q49" s="453" t="s">
        <v>15632</v>
      </c>
      <c r="R49" s="215" t="str">
        <f ca="1">IF(ISERROR($V49),"",OFFSET('Smelter Look-up'!$C$4,$V49-4,0)&amp;"")</f>
        <v>Kennecott Utah Copper LLC</v>
      </c>
      <c r="S49" s="222" t="str">
        <f t="shared" ca="1" si="6"/>
        <v>US</v>
      </c>
      <c r="T49" s="222" t="str">
        <f ca="1">IF(B49="","",IF(ISERROR(MATCH($J49,SorP!$B$1:$B$6230,0)),"",INDIRECT("'SorP'!$A$"&amp;MATCH($J49,SorP!$B$1:$B$6230,0))))</f>
        <v>US-UT</v>
      </c>
      <c r="U49" s="238"/>
      <c r="V49" s="270">
        <f ca="1">IF(C49="",NA(),MATCH($B49&amp;$C49,'Smelter Look-up'!$J:$J,0))</f>
        <v>133</v>
      </c>
      <c r="W49" s="271"/>
      <c r="X49" s="271">
        <f t="shared" ca="1" si="7"/>
        <v>0</v>
      </c>
      <c r="Y49" s="271"/>
      <c r="Z49" s="271"/>
      <c r="AB49" s="273" t="str">
        <f t="shared" ca="1" si="8"/>
        <v>GoldKennecott Utah Copper LLC</v>
      </c>
    </row>
    <row r="50" spans="1:28" s="272" customFormat="1" ht="20" customHeight="1">
      <c r="A50" s="215" t="s">
        <v>709</v>
      </c>
      <c r="B50" s="215" t="str">
        <f ca="1">IF(LEN(A50)=0,"",INDEX('Smelter Look-up'!$A:$A,MATCH($A50,'Smelter Look-up'!$E:$E,0)))</f>
        <v>Gold</v>
      </c>
      <c r="C50" s="219" t="str">
        <f ca="1">IF(LEN(A50)=0,"",INDEX('Smelter Look-up'!$C:$C,MATCH($A50,'Smelter Look-up'!$E:$E,0)))</f>
        <v>Metalurgica Met-Mex Penoles S.A. De C.V.</v>
      </c>
      <c r="D50" s="278"/>
      <c r="E50" s="215" t="str">
        <f ca="1">IF(ISERROR($V50),"",OFFSET('Smelter Look-up'!$D$4,$V50-4,0)&amp;"")</f>
        <v>MEXICO</v>
      </c>
      <c r="F50" s="215" t="str">
        <f ca="1">IF(ISERROR($V50),"",OFFSET('Smelter Look-up'!$E$4,$V50-4,0))</f>
        <v>CID001161</v>
      </c>
      <c r="G50" s="215" t="str">
        <f ca="1">IF(C50=$X$4,"Enter smelter details",IF(ISERROR($V50),"",OFFSET('Smelter Look-up'!$F$4,$V50-4,0)))</f>
        <v>RMI</v>
      </c>
      <c r="H50" s="216">
        <f ca="1">IF(ISERROR($V50),"",OFFSET('Smelter Look-up'!$G$4,$V50-4,0))</f>
        <v>0</v>
      </c>
      <c r="I50" s="217" t="str">
        <f ca="1">IF(ISERROR($V50),"",OFFSET('Smelter Look-up'!$H$4,$V50-4,0))</f>
        <v>Torreon</v>
      </c>
      <c r="J50" s="217" t="str">
        <f ca="1">IF(ISERROR($V50),"",OFFSET('Smelter Look-up'!$I$4,$V50-4,0))</f>
        <v>Coahuila de Zaragoza</v>
      </c>
      <c r="K50" s="268"/>
      <c r="L50" s="268"/>
      <c r="M50" s="268"/>
      <c r="N50" s="268"/>
      <c r="O50" s="268"/>
      <c r="P50" s="218"/>
      <c r="Q50" s="453" t="s">
        <v>15632</v>
      </c>
      <c r="R50" s="215" t="str">
        <f ca="1">IF(ISERROR($V50),"",OFFSET('Smelter Look-up'!$C$4,$V50-4,0)&amp;"")</f>
        <v>Metalurgica Met-Mex Penoles S.A. De C.V.</v>
      </c>
      <c r="S50" s="222" t="str">
        <f t="shared" ca="1" si="6"/>
        <v>MX</v>
      </c>
      <c r="T50" s="222" t="str">
        <f ca="1">IF(B50="","",IF(ISERROR(MATCH($J50,SorP!$B$1:$B$6230,0)),"",INDIRECT("'SorP'!$A$"&amp;MATCH($J50,SorP!$B$1:$B$6230,0))))</f>
        <v>MX-COA</v>
      </c>
      <c r="U50" s="238"/>
      <c r="V50" s="270">
        <f ca="1">IF(C50="",NA(),MATCH($B50&amp;$C50,'Smelter Look-up'!$J:$J,0))</f>
        <v>173</v>
      </c>
      <c r="W50" s="271"/>
      <c r="X50" s="271">
        <f t="shared" ca="1" si="7"/>
        <v>0</v>
      </c>
      <c r="Y50" s="271"/>
      <c r="Z50" s="271"/>
      <c r="AB50" s="273" t="str">
        <f t="shared" ca="1" si="8"/>
        <v>GoldMetalurgica Met-Mex Penoles S.A. De C.V.</v>
      </c>
    </row>
    <row r="51" spans="1:28" s="272" customFormat="1" ht="20" customHeight="1">
      <c r="A51" s="215" t="s">
        <v>724</v>
      </c>
      <c r="B51" s="215" t="str">
        <f ca="1">IF(LEN(A51)=0,"",INDEX('Smelter Look-up'!$A:$A,MATCH($A51,'Smelter Look-up'!$E:$E,0)))</f>
        <v>Gold</v>
      </c>
      <c r="C51" s="219" t="str">
        <f ca="1">IF(LEN(A51)=0,"",INDEX('Smelter Look-up'!$C:$C,MATCH($A51,'Smelter Look-up'!$E:$E,0)))</f>
        <v>Royal Canadian Mint</v>
      </c>
      <c r="D51" s="278"/>
      <c r="E51" s="215" t="str">
        <f ca="1">IF(ISERROR($V51),"",OFFSET('Smelter Look-up'!$D$4,$V51-4,0)&amp;"")</f>
        <v>CANADA</v>
      </c>
      <c r="F51" s="215" t="str">
        <f ca="1">IF(ISERROR($V51),"",OFFSET('Smelter Look-up'!$E$4,$V51-4,0))</f>
        <v>CID001534</v>
      </c>
      <c r="G51" s="215" t="str">
        <f ca="1">IF(C51=$X$4,"Enter smelter details",IF(ISERROR($V51),"",OFFSET('Smelter Look-up'!$F$4,$V51-4,0)))</f>
        <v>RMI</v>
      </c>
      <c r="H51" s="216">
        <f ca="1">IF(ISERROR($V51),"",OFFSET('Smelter Look-up'!$G$4,$V51-4,0))</f>
        <v>0</v>
      </c>
      <c r="I51" s="217" t="str">
        <f ca="1">IF(ISERROR($V51),"",OFFSET('Smelter Look-up'!$H$4,$V51-4,0))</f>
        <v>Ottawa</v>
      </c>
      <c r="J51" s="217" t="str">
        <f ca="1">IF(ISERROR($V51),"",OFFSET('Smelter Look-up'!$I$4,$V51-4,0))</f>
        <v>Ontario</v>
      </c>
      <c r="K51" s="268"/>
      <c r="L51" s="268"/>
      <c r="M51" s="268"/>
      <c r="N51" s="268"/>
      <c r="O51" s="268"/>
      <c r="P51" s="218"/>
      <c r="Q51" s="453" t="s">
        <v>15632</v>
      </c>
      <c r="R51" s="215" t="str">
        <f ca="1">IF(ISERROR($V51),"",OFFSET('Smelter Look-up'!$C$4,$V51-4,0)&amp;"")</f>
        <v>Royal Canadian Mint</v>
      </c>
      <c r="S51" s="222" t="str">
        <f t="shared" ca="1" si="6"/>
        <v>CA</v>
      </c>
      <c r="T51" s="222" t="str">
        <f ca="1">IF(B51="","",IF(ISERROR(MATCH($J51,SorP!$B$1:$B$6230,0)),"",INDIRECT("'SorP'!$A$"&amp;MATCH($J51,SorP!$B$1:$B$6230,0))))</f>
        <v>CA-ON</v>
      </c>
      <c r="U51" s="238"/>
      <c r="V51" s="270">
        <f ca="1">IF(C51="",NA(),MATCH($B51&amp;$C51,'Smelter Look-up'!$J:$J,0))</f>
        <v>215</v>
      </c>
      <c r="W51" s="271"/>
      <c r="X51" s="271">
        <f t="shared" ca="1" si="7"/>
        <v>0</v>
      </c>
      <c r="Y51" s="271"/>
      <c r="Z51" s="271"/>
      <c r="AB51" s="273" t="str">
        <f t="shared" ca="1" si="8"/>
        <v>GoldRoyal Canadian Mint</v>
      </c>
    </row>
    <row r="52" spans="1:28" s="272" customFormat="1" ht="20" customHeight="1">
      <c r="A52" s="215" t="s">
        <v>708</v>
      </c>
      <c r="B52" s="215" t="str">
        <f ca="1">IF(LEN(A52)=0,"",INDEX('Smelter Look-up'!$A:$A,MATCH($A52,'Smelter Look-up'!$E:$E,0)))</f>
        <v>Gold</v>
      </c>
      <c r="C52" s="219" t="str">
        <f ca="1">IF(LEN(A52)=0,"",INDEX('Smelter Look-up'!$C:$C,MATCH($A52,'Smelter Look-up'!$E:$E,0)))</f>
        <v>Metalor USA Refining Corporation</v>
      </c>
      <c r="D52" s="278"/>
      <c r="E52" s="215" t="str">
        <f ca="1">IF(ISERROR($V52),"",OFFSET('Smelter Look-up'!$D$4,$V52-4,0)&amp;"")</f>
        <v>UNITED STATES OF AMERICA</v>
      </c>
      <c r="F52" s="215" t="str">
        <f ca="1">IF(ISERROR($V52),"",OFFSET('Smelter Look-up'!$E$4,$V52-4,0))</f>
        <v>CID001157</v>
      </c>
      <c r="G52" s="215" t="str">
        <f ca="1">IF(C52=$X$4,"Enter smelter details",IF(ISERROR($V52),"",OFFSET('Smelter Look-up'!$F$4,$V52-4,0)))</f>
        <v>RMI</v>
      </c>
      <c r="H52" s="216">
        <f ca="1">IF(ISERROR($V52),"",OFFSET('Smelter Look-up'!$G$4,$V52-4,0))</f>
        <v>0</v>
      </c>
      <c r="I52" s="217" t="str">
        <f ca="1">IF(ISERROR($V52),"",OFFSET('Smelter Look-up'!$H$4,$V52-4,0))</f>
        <v>North Attleboro</v>
      </c>
      <c r="J52" s="217" t="str">
        <f ca="1">IF(ISERROR($V52),"",OFFSET('Smelter Look-up'!$I$4,$V52-4,0))</f>
        <v>Massachusetts</v>
      </c>
      <c r="K52" s="268"/>
      <c r="L52" s="268"/>
      <c r="M52" s="268"/>
      <c r="N52" s="268"/>
      <c r="O52" s="268"/>
      <c r="P52" s="218"/>
      <c r="Q52" s="453" t="s">
        <v>15632</v>
      </c>
      <c r="R52" s="215" t="str">
        <f ca="1">IF(ISERROR($V52),"",OFFSET('Smelter Look-up'!$C$4,$V52-4,0)&amp;"")</f>
        <v>Metalor USA Refining Corporation</v>
      </c>
      <c r="S52" s="222" t="str">
        <f t="shared" ca="1" si="6"/>
        <v>US</v>
      </c>
      <c r="T52" s="222" t="str">
        <f ca="1">IF(B52="","",IF(ISERROR(MATCH($J52,SorP!$B$1:$B$6230,0)),"",INDIRECT("'SorP'!$A$"&amp;MATCH($J52,SorP!$B$1:$B$6230,0))))</f>
        <v>US-MA</v>
      </c>
      <c r="U52" s="238"/>
      <c r="V52" s="270">
        <f ca="1">IF(C52="",NA(),MATCH($B52&amp;$C52,'Smelter Look-up'!$J:$J,0))</f>
        <v>172</v>
      </c>
      <c r="W52" s="271"/>
      <c r="X52" s="271">
        <f t="shared" ca="1" si="7"/>
        <v>0</v>
      </c>
      <c r="Y52" s="271"/>
      <c r="Z52" s="271"/>
      <c r="AB52" s="273" t="str">
        <f t="shared" ca="1" si="8"/>
        <v>GoldMetalor USA Refining Corporation</v>
      </c>
    </row>
    <row r="53" spans="1:28" s="272" customFormat="1" ht="20" customHeight="1">
      <c r="A53" s="215" t="s">
        <v>679</v>
      </c>
      <c r="B53" s="215" t="str">
        <f ca="1">IF(LEN(A53)=0,"",INDEX('Smelter Look-up'!$A:$A,MATCH($A53,'Smelter Look-up'!$E:$E,0)))</f>
        <v>Gold</v>
      </c>
      <c r="C53" s="219" t="str">
        <f ca="1">IF(LEN(A53)=0,"",INDEX('Smelter Look-up'!$C:$C,MATCH($A53,'Smelter Look-up'!$E:$E,0)))</f>
        <v>Heraeus Metals Hong Kong Ltd.</v>
      </c>
      <c r="D53" s="278"/>
      <c r="E53" s="215" t="str">
        <f ca="1">IF(ISERROR($V53),"",OFFSET('Smelter Look-up'!$D$4,$V53-4,0)&amp;"")</f>
        <v>CHINA</v>
      </c>
      <c r="F53" s="215" t="str">
        <f ca="1">IF(ISERROR($V53),"",OFFSET('Smelter Look-up'!$E$4,$V53-4,0))</f>
        <v>CID000707</v>
      </c>
      <c r="G53" s="215" t="str">
        <f ca="1">IF(C53=$X$4,"Enter smelter details",IF(ISERROR($V53),"",OFFSET('Smelter Look-up'!$F$4,$V53-4,0)))</f>
        <v>RMI</v>
      </c>
      <c r="H53" s="216">
        <f ca="1">IF(ISERROR($V53),"",OFFSET('Smelter Look-up'!$G$4,$V53-4,0))</f>
        <v>0</v>
      </c>
      <c r="I53" s="217" t="str">
        <f ca="1">IF(ISERROR($V53),"",OFFSET('Smelter Look-up'!$H$4,$V53-4,0))</f>
        <v>Fanling</v>
      </c>
      <c r="J53" s="217" t="str">
        <f ca="1">IF(ISERROR($V53),"",OFFSET('Smelter Look-up'!$I$4,$V53-4,0))</f>
        <v>Hong Kong SAR</v>
      </c>
      <c r="K53" s="268"/>
      <c r="L53" s="268"/>
      <c r="M53" s="268"/>
      <c r="N53" s="268"/>
      <c r="O53" s="268"/>
      <c r="P53" s="218"/>
      <c r="Q53" s="453" t="s">
        <v>15631</v>
      </c>
      <c r="R53" s="215" t="str">
        <f ca="1">IF(ISERROR($V53),"",OFFSET('Smelter Look-up'!$C$4,$V53-4,0)&amp;"")</f>
        <v>Heraeus Metals Hong Kong Ltd.</v>
      </c>
      <c r="S53" s="222" t="str">
        <f t="shared" ca="1" si="6"/>
        <v>CN</v>
      </c>
      <c r="T53" s="222" t="str">
        <f ca="1">IF(B53="","",IF(ISERROR(MATCH($J53,SorP!$B$1:$B$6230,0)),"",INDIRECT("'SorP'!$A$"&amp;MATCH($J53,SorP!$B$1:$B$6230,0))))</f>
        <v>CN-HK</v>
      </c>
      <c r="U53" s="238"/>
      <c r="V53" s="270">
        <f ca="1">IF(C53="",NA(),MATCH($B53&amp;$C53,'Smelter Look-up'!$J:$J,0))</f>
        <v>103</v>
      </c>
      <c r="W53" s="271"/>
      <c r="X53" s="271">
        <f t="shared" ca="1" si="7"/>
        <v>0</v>
      </c>
      <c r="Y53" s="271"/>
      <c r="Z53" s="271"/>
      <c r="AB53" s="273" t="str">
        <f t="shared" ca="1" si="8"/>
        <v>GoldHeraeus Metals Hong Kong Ltd.</v>
      </c>
    </row>
    <row r="54" spans="1:28" s="272" customFormat="1" ht="20" customHeight="1">
      <c r="A54" s="215" t="s">
        <v>689</v>
      </c>
      <c r="B54" s="215" t="str">
        <f ca="1">IF(LEN(A54)=0,"",INDEX('Smelter Look-up'!$A:$A,MATCH($A54,'Smelter Look-up'!$E:$E,0)))</f>
        <v>Gold</v>
      </c>
      <c r="C54" s="219" t="str">
        <f ca="1">IF(LEN(A54)=0,"",INDEX('Smelter Look-up'!$C:$C,MATCH($A54,'Smelter Look-up'!$E:$E,0)))</f>
        <v>Asahi Refining Canada Ltd.</v>
      </c>
      <c r="D54" s="278"/>
      <c r="E54" s="215" t="str">
        <f ca="1">IF(ISERROR($V54),"",OFFSET('Smelter Look-up'!$D$4,$V54-4,0)&amp;"")</f>
        <v>CANADA</v>
      </c>
      <c r="F54" s="215" t="str">
        <f ca="1">IF(ISERROR($V54),"",OFFSET('Smelter Look-up'!$E$4,$V54-4,0))</f>
        <v>CID000924</v>
      </c>
      <c r="G54" s="215" t="str">
        <f ca="1">IF(C54=$X$4,"Enter smelter details",IF(ISERROR($V54),"",OFFSET('Smelter Look-up'!$F$4,$V54-4,0)))</f>
        <v>RMI</v>
      </c>
      <c r="H54" s="216">
        <f ca="1">IF(ISERROR($V54),"",OFFSET('Smelter Look-up'!$G$4,$V54-4,0))</f>
        <v>0</v>
      </c>
      <c r="I54" s="217" t="str">
        <f ca="1">IF(ISERROR($V54),"",OFFSET('Smelter Look-up'!$H$4,$V54-4,0))</f>
        <v>Brampton</v>
      </c>
      <c r="J54" s="217" t="str">
        <f ca="1">IF(ISERROR($V54),"",OFFSET('Smelter Look-up'!$I$4,$V54-4,0))</f>
        <v>Ontario</v>
      </c>
      <c r="K54" s="268"/>
      <c r="L54" s="268"/>
      <c r="M54" s="268"/>
      <c r="N54" s="268"/>
      <c r="O54" s="268"/>
      <c r="P54" s="218"/>
      <c r="Q54" s="453" t="s">
        <v>15631</v>
      </c>
      <c r="R54" s="215" t="str">
        <f ca="1">IF(ISERROR($V54),"",OFFSET('Smelter Look-up'!$C$4,$V54-4,0)&amp;"")</f>
        <v>Asahi Refining Canada Ltd.</v>
      </c>
      <c r="S54" s="222" t="str">
        <f t="shared" ca="1" si="6"/>
        <v>CA</v>
      </c>
      <c r="T54" s="222" t="str">
        <f ca="1">IF(B54="","",IF(ISERROR(MATCH($J54,SorP!$B$1:$B$6230,0)),"",INDIRECT("'SorP'!$A$"&amp;MATCH($J54,SorP!$B$1:$B$6230,0))))</f>
        <v>CA-ON</v>
      </c>
      <c r="U54" s="238"/>
      <c r="V54" s="270">
        <f ca="1">IF(C54="",NA(),MATCH($B54&amp;$C54,'Smelter Look-up'!$J:$J,0))</f>
        <v>27</v>
      </c>
      <c r="W54" s="271"/>
      <c r="X54" s="271">
        <f t="shared" ca="1" si="7"/>
        <v>0</v>
      </c>
      <c r="Y54" s="271"/>
      <c r="Z54" s="271"/>
      <c r="AB54" s="273" t="str">
        <f t="shared" ca="1" si="8"/>
        <v>GoldAsahi Refining Canada Ltd.</v>
      </c>
    </row>
    <row r="55" spans="1:28" s="272" customFormat="1" ht="20" customHeight="1">
      <c r="A55" s="215" t="s">
        <v>695</v>
      </c>
      <c r="B55" s="215" t="str">
        <f ca="1">IF(LEN(A55)=0,"",INDEX('Smelter Look-up'!$A:$A,MATCH($A55,'Smelter Look-up'!$E:$E,0)))</f>
        <v>Gold</v>
      </c>
      <c r="C55" s="219" t="str">
        <f ca="1">IF(LEN(A55)=0,"",INDEX('Smelter Look-up'!$C:$C,MATCH($A55,'Smelter Look-up'!$E:$E,0)))</f>
        <v>Kennecott Utah Copper LLC</v>
      </c>
      <c r="D55" s="278"/>
      <c r="E55" s="215" t="str">
        <f ca="1">IF(ISERROR($V55),"",OFFSET('Smelter Look-up'!$D$4,$V55-4,0)&amp;"")</f>
        <v>UNITED STATES OF AMERICA</v>
      </c>
      <c r="F55" s="215" t="str">
        <f ca="1">IF(ISERROR($V55),"",OFFSET('Smelter Look-up'!$E$4,$V55-4,0))</f>
        <v>CID000969</v>
      </c>
      <c r="G55" s="215" t="str">
        <f ca="1">IF(C55=$X$4,"Enter smelter details",IF(ISERROR($V55),"",OFFSET('Smelter Look-up'!$F$4,$V55-4,0)))</f>
        <v>RMI</v>
      </c>
      <c r="H55" s="216">
        <f ca="1">IF(ISERROR($V55),"",OFFSET('Smelter Look-up'!$G$4,$V55-4,0))</f>
        <v>0</v>
      </c>
      <c r="I55" s="217" t="str">
        <f ca="1">IF(ISERROR($V55),"",OFFSET('Smelter Look-up'!$H$4,$V55-4,0))</f>
        <v>Magna</v>
      </c>
      <c r="J55" s="217" t="str">
        <f ca="1">IF(ISERROR($V55),"",OFFSET('Smelter Look-up'!$I$4,$V55-4,0))</f>
        <v>Utah</v>
      </c>
      <c r="K55" s="268"/>
      <c r="L55" s="268"/>
      <c r="M55" s="268"/>
      <c r="N55" s="268"/>
      <c r="O55" s="268"/>
      <c r="P55" s="218"/>
      <c r="Q55" s="453" t="s">
        <v>15631</v>
      </c>
      <c r="R55" s="215" t="str">
        <f ca="1">IF(ISERROR($V55),"",OFFSET('Smelter Look-up'!$C$4,$V55-4,0)&amp;"")</f>
        <v>Kennecott Utah Copper LLC</v>
      </c>
      <c r="S55" s="222" t="str">
        <f t="shared" ca="1" si="6"/>
        <v>US</v>
      </c>
      <c r="T55" s="222" t="str">
        <f ca="1">IF(B55="","",IF(ISERROR(MATCH($J55,SorP!$B$1:$B$6230,0)),"",INDIRECT("'SorP'!$A$"&amp;MATCH($J55,SorP!$B$1:$B$6230,0))))</f>
        <v>US-UT</v>
      </c>
      <c r="U55" s="238"/>
      <c r="V55" s="270">
        <f ca="1">IF(C55="",NA(),MATCH($B55&amp;$C55,'Smelter Look-up'!$J:$J,0))</f>
        <v>133</v>
      </c>
      <c r="W55" s="271"/>
      <c r="X55" s="271">
        <f t="shared" ca="1" si="7"/>
        <v>0</v>
      </c>
      <c r="Y55" s="271"/>
      <c r="Z55" s="271"/>
      <c r="AB55" s="273" t="str">
        <f t="shared" ca="1" si="8"/>
        <v>GoldKennecott Utah Copper LLC</v>
      </c>
    </row>
    <row r="56" spans="1:28" s="272" customFormat="1" ht="20" customHeight="1">
      <c r="A56" s="215" t="s">
        <v>709</v>
      </c>
      <c r="B56" s="215" t="str">
        <f ca="1">IF(LEN(A56)=0,"",INDEX('Smelter Look-up'!$A:$A,MATCH($A56,'Smelter Look-up'!$E:$E,0)))</f>
        <v>Gold</v>
      </c>
      <c r="C56" s="219" t="str">
        <f ca="1">IF(LEN(A56)=0,"",INDEX('Smelter Look-up'!$C:$C,MATCH($A56,'Smelter Look-up'!$E:$E,0)))</f>
        <v>Metalurgica Met-Mex Penoles S.A. De C.V.</v>
      </c>
      <c r="D56" s="278"/>
      <c r="E56" s="215" t="str">
        <f ca="1">IF(ISERROR($V56),"",OFFSET('Smelter Look-up'!$D$4,$V56-4,0)&amp;"")</f>
        <v>MEXICO</v>
      </c>
      <c r="F56" s="215" t="str">
        <f ca="1">IF(ISERROR($V56),"",OFFSET('Smelter Look-up'!$E$4,$V56-4,0))</f>
        <v>CID001161</v>
      </c>
      <c r="G56" s="215" t="str">
        <f ca="1">IF(C56=$X$4,"Enter smelter details",IF(ISERROR($V56),"",OFFSET('Smelter Look-up'!$F$4,$V56-4,0)))</f>
        <v>RMI</v>
      </c>
      <c r="H56" s="216">
        <f ca="1">IF(ISERROR($V56),"",OFFSET('Smelter Look-up'!$G$4,$V56-4,0))</f>
        <v>0</v>
      </c>
      <c r="I56" s="217" t="str">
        <f ca="1">IF(ISERROR($V56),"",OFFSET('Smelter Look-up'!$H$4,$V56-4,0))</f>
        <v>Torreon</v>
      </c>
      <c r="J56" s="217" t="str">
        <f ca="1">IF(ISERROR($V56),"",OFFSET('Smelter Look-up'!$I$4,$V56-4,0))</f>
        <v>Coahuila de Zaragoza</v>
      </c>
      <c r="K56" s="268"/>
      <c r="L56" s="268"/>
      <c r="M56" s="268"/>
      <c r="N56" s="268"/>
      <c r="O56" s="268"/>
      <c r="P56" s="218"/>
      <c r="Q56" s="453" t="s">
        <v>15630</v>
      </c>
      <c r="R56" s="215" t="str">
        <f ca="1">IF(ISERROR($V56),"",OFFSET('Smelter Look-up'!$C$4,$V56-4,0)&amp;"")</f>
        <v>Metalurgica Met-Mex Penoles S.A. De C.V.</v>
      </c>
      <c r="S56" s="222" t="str">
        <f t="shared" ca="1" si="6"/>
        <v>MX</v>
      </c>
      <c r="T56" s="222" t="str">
        <f ca="1">IF(B56="","",IF(ISERROR(MATCH($J56,SorP!$B$1:$B$6230,0)),"",INDIRECT("'SorP'!$A$"&amp;MATCH($J56,SorP!$B$1:$B$6230,0))))</f>
        <v>MX-COA</v>
      </c>
      <c r="U56" s="238"/>
      <c r="V56" s="270">
        <f ca="1">IF(C56="",NA(),MATCH($B56&amp;$C56,'Smelter Look-up'!$J:$J,0))</f>
        <v>173</v>
      </c>
      <c r="W56" s="271"/>
      <c r="X56" s="271">
        <f t="shared" ca="1" si="7"/>
        <v>0</v>
      </c>
      <c r="Y56" s="271"/>
      <c r="Z56" s="271"/>
      <c r="AB56" s="273" t="str">
        <f t="shared" ca="1" si="8"/>
        <v>GoldMetalurgica Met-Mex Penoles S.A. De C.V.</v>
      </c>
    </row>
    <row r="57" spans="1:28" s="272" customFormat="1" ht="20" customHeight="1">
      <c r="A57" s="215" t="s">
        <v>724</v>
      </c>
      <c r="B57" s="215" t="str">
        <f ca="1">IF(LEN(A57)=0,"",INDEX('Smelter Look-up'!$A:$A,MATCH($A57,'Smelter Look-up'!$E:$E,0)))</f>
        <v>Gold</v>
      </c>
      <c r="C57" s="219" t="str">
        <f ca="1">IF(LEN(A57)=0,"",INDEX('Smelter Look-up'!$C:$C,MATCH($A57,'Smelter Look-up'!$E:$E,0)))</f>
        <v>Royal Canadian Mint</v>
      </c>
      <c r="D57" s="278"/>
      <c r="E57" s="215" t="str">
        <f ca="1">IF(ISERROR($V57),"",OFFSET('Smelter Look-up'!$D$4,$V57-4,0)&amp;"")</f>
        <v>CANADA</v>
      </c>
      <c r="F57" s="215" t="str">
        <f ca="1">IF(ISERROR($V57),"",OFFSET('Smelter Look-up'!$E$4,$V57-4,0))</f>
        <v>CID001534</v>
      </c>
      <c r="G57" s="215" t="str">
        <f ca="1">IF(C57=$X$4,"Enter smelter details",IF(ISERROR($V57),"",OFFSET('Smelter Look-up'!$F$4,$V57-4,0)))</f>
        <v>RMI</v>
      </c>
      <c r="H57" s="216">
        <f ca="1">IF(ISERROR($V57),"",OFFSET('Smelter Look-up'!$G$4,$V57-4,0))</f>
        <v>0</v>
      </c>
      <c r="I57" s="217" t="str">
        <f ca="1">IF(ISERROR($V57),"",OFFSET('Smelter Look-up'!$H$4,$V57-4,0))</f>
        <v>Ottawa</v>
      </c>
      <c r="J57" s="217" t="str">
        <f ca="1">IF(ISERROR($V57),"",OFFSET('Smelter Look-up'!$I$4,$V57-4,0))</f>
        <v>Ontario</v>
      </c>
      <c r="K57" s="268"/>
      <c r="L57" s="268"/>
      <c r="M57" s="268"/>
      <c r="N57" s="268"/>
      <c r="O57" s="268"/>
      <c r="P57" s="218"/>
      <c r="Q57" s="453" t="s">
        <v>15631</v>
      </c>
      <c r="R57" s="215" t="str">
        <f ca="1">IF(ISERROR($V57),"",OFFSET('Smelter Look-up'!$C$4,$V57-4,0)&amp;"")</f>
        <v>Royal Canadian Mint</v>
      </c>
      <c r="S57" s="222" t="str">
        <f t="shared" ca="1" si="6"/>
        <v>CA</v>
      </c>
      <c r="T57" s="222" t="str">
        <f ca="1">IF(B57="","",IF(ISERROR(MATCH($J57,SorP!$B$1:$B$6230,0)),"",INDIRECT("'SorP'!$A$"&amp;MATCH($J57,SorP!$B$1:$B$6230,0))))</f>
        <v>CA-ON</v>
      </c>
      <c r="U57" s="238"/>
      <c r="V57" s="270">
        <f ca="1">IF(C57="",NA(),MATCH($B57&amp;$C57,'Smelter Look-up'!$J:$J,0))</f>
        <v>215</v>
      </c>
      <c r="W57" s="271"/>
      <c r="X57" s="271">
        <f t="shared" ca="1" si="7"/>
        <v>0</v>
      </c>
      <c r="Y57" s="271"/>
      <c r="Z57" s="271"/>
      <c r="AB57" s="273" t="str">
        <f t="shared" ca="1" si="8"/>
        <v>GoldRoyal Canadian Mint</v>
      </c>
    </row>
    <row r="58" spans="1:28" s="272" customFormat="1" ht="20" customHeight="1">
      <c r="A58" s="215" t="s">
        <v>708</v>
      </c>
      <c r="B58" s="215" t="str">
        <f ca="1">IF(LEN(A58)=0,"",INDEX('Smelter Look-up'!$A:$A,MATCH($A58,'Smelter Look-up'!$E:$E,0)))</f>
        <v>Gold</v>
      </c>
      <c r="C58" s="219" t="str">
        <f ca="1">IF(LEN(A58)=0,"",INDEX('Smelter Look-up'!$C:$C,MATCH($A58,'Smelter Look-up'!$E:$E,0)))</f>
        <v>Metalor USA Refining Corporation</v>
      </c>
      <c r="D58" s="278"/>
      <c r="E58" s="215" t="str">
        <f ca="1">IF(ISERROR($V58),"",OFFSET('Smelter Look-up'!$D$4,$V58-4,0)&amp;"")</f>
        <v>UNITED STATES OF AMERICA</v>
      </c>
      <c r="F58" s="215" t="str">
        <f ca="1">IF(ISERROR($V58),"",OFFSET('Smelter Look-up'!$E$4,$V58-4,0))</f>
        <v>CID001157</v>
      </c>
      <c r="G58" s="215" t="str">
        <f ca="1">IF(C58=$X$4,"Enter smelter details",IF(ISERROR($V58),"",OFFSET('Smelter Look-up'!$F$4,$V58-4,0)))</f>
        <v>RMI</v>
      </c>
      <c r="H58" s="216">
        <f ca="1">IF(ISERROR($V58),"",OFFSET('Smelter Look-up'!$G$4,$V58-4,0))</f>
        <v>0</v>
      </c>
      <c r="I58" s="217" t="str">
        <f ca="1">IF(ISERROR($V58),"",OFFSET('Smelter Look-up'!$H$4,$V58-4,0))</f>
        <v>North Attleboro</v>
      </c>
      <c r="J58" s="217" t="str">
        <f ca="1">IF(ISERROR($V58),"",OFFSET('Smelter Look-up'!$I$4,$V58-4,0))</f>
        <v>Massachusetts</v>
      </c>
      <c r="K58" s="268"/>
      <c r="L58" s="268"/>
      <c r="M58" s="268"/>
      <c r="N58" s="268"/>
      <c r="O58" s="268"/>
      <c r="P58" s="218"/>
      <c r="Q58" s="453" t="s">
        <v>15633</v>
      </c>
      <c r="R58" s="215" t="str">
        <f ca="1">IF(ISERROR($V58),"",OFFSET('Smelter Look-up'!$C$4,$V58-4,0)&amp;"")</f>
        <v>Metalor USA Refining Corporation</v>
      </c>
      <c r="S58" s="222" t="str">
        <f t="shared" ca="1" si="6"/>
        <v>US</v>
      </c>
      <c r="T58" s="222" t="str">
        <f ca="1">IF(B58="","",IF(ISERROR(MATCH($J58,SorP!$B$1:$B$6230,0)),"",INDIRECT("'SorP'!$A$"&amp;MATCH($J58,SorP!$B$1:$B$6230,0))))</f>
        <v>US-MA</v>
      </c>
      <c r="U58" s="238"/>
      <c r="V58" s="270">
        <f ca="1">IF(C58="",NA(),MATCH($B58&amp;$C58,'Smelter Look-up'!$J:$J,0))</f>
        <v>172</v>
      </c>
      <c r="W58" s="271"/>
      <c r="X58" s="271">
        <f t="shared" ca="1" si="7"/>
        <v>0</v>
      </c>
      <c r="Y58" s="271"/>
      <c r="Z58" s="271"/>
      <c r="AB58" s="273" t="str">
        <f t="shared" ca="1" si="8"/>
        <v>GoldMetalor USA Refining Corporation</v>
      </c>
    </row>
    <row r="59" spans="1:28" s="272" customFormat="1" ht="20">
      <c r="A59" s="214"/>
      <c r="B59" s="215" t="str">
        <f>IF(LEN(A59)=0,"",INDEX('Smelter Look-up'!$A:$A,MATCH($A59,'Smelter Look-up'!$E:$E,0)))</f>
        <v/>
      </c>
      <c r="C59" s="219" t="str">
        <f>IF(LEN(A59)=0,"",INDEX('Smelter Look-up'!$C:$C,MATCH($A59,'Smelter Look-up'!$E:$E,0)))</f>
        <v/>
      </c>
      <c r="D59" s="278"/>
      <c r="E59" s="215" t="str">
        <f ca="1">IF(ISERROR($V59),"",OFFSET('Smelter Look-up'!$D$4,$V59-4,0)&amp;"")</f>
        <v/>
      </c>
      <c r="F59" s="215" t="str">
        <f ca="1">IF(ISERROR($V59),"",OFFSET('Smelter Look-up'!$E$4,$V59-4,0))</f>
        <v/>
      </c>
      <c r="G59" s="215" t="str">
        <f ca="1">IF(C59=$X$4,"Enter smelter details",IF(ISERROR($V59),"",OFFSET('Smelter Look-up'!$F$4,$V59-4,0)))</f>
        <v/>
      </c>
      <c r="H59" s="216" t="str">
        <f ca="1">IF(ISERROR($V59),"",OFFSET('Smelter Look-up'!$G$4,$V59-4,0))</f>
        <v/>
      </c>
      <c r="I59" s="217" t="str">
        <f ca="1">IF(ISERROR($V59),"",OFFSET('Smelter Look-up'!$H$4,$V59-4,0))</f>
        <v/>
      </c>
      <c r="J59" s="217" t="str">
        <f ca="1">IF(ISERROR($V59),"",OFFSET('Smelter Look-up'!$I$4,$V59-4,0))</f>
        <v/>
      </c>
      <c r="K59" s="268"/>
      <c r="L59" s="268"/>
      <c r="M59" s="268"/>
      <c r="N59" s="268"/>
      <c r="O59" s="268"/>
      <c r="P59" s="218"/>
      <c r="Q59" s="269"/>
      <c r="R59" s="215" t="str">
        <f ca="1">IF(ISERROR($V59),"",OFFSET('Smelter Look-up'!$C$4,$V59-4,0)&amp;"")</f>
        <v/>
      </c>
      <c r="S59" s="222" t="str">
        <f t="shared" ca="1" si="6"/>
        <v/>
      </c>
      <c r="T59" s="222" t="str">
        <f ca="1">IF(B59="","",IF(ISERROR(MATCH($J59,SorP!$B$1:$B$6230,0)),"",INDIRECT("'SorP'!$A$"&amp;MATCH($J59,SorP!$B$1:$B$6230,0))))</f>
        <v/>
      </c>
      <c r="U59" s="238"/>
      <c r="V59" s="270" t="e">
        <f>IF(C59="",NA(),MATCH($B59&amp;$C59,'Smelter Look-up'!$J:$J,0))</f>
        <v>#N/A</v>
      </c>
      <c r="W59" s="271"/>
      <c r="X59" s="271">
        <f t="shared" ca="1" si="7"/>
        <v>0</v>
      </c>
      <c r="Y59" s="271"/>
      <c r="Z59" s="271"/>
      <c r="AB59" s="273" t="str">
        <f t="shared" si="8"/>
        <v/>
      </c>
    </row>
    <row r="60" spans="1:28" s="272" customFormat="1" ht="20">
      <c r="A60" s="214"/>
      <c r="B60" s="215" t="str">
        <f>IF(LEN(A60)=0,"",INDEX('Smelter Look-up'!$A:$A,MATCH($A60,'Smelter Look-up'!$E:$E,0)))</f>
        <v/>
      </c>
      <c r="C60" s="219" t="str">
        <f>IF(LEN(A60)=0,"",INDEX('Smelter Look-up'!$C:$C,MATCH($A60,'Smelter Look-up'!$E:$E,0)))</f>
        <v/>
      </c>
      <c r="D60" s="278"/>
      <c r="E60" s="215" t="str">
        <f ca="1">IF(ISERROR($V60),"",OFFSET('Smelter Look-up'!$D$4,$V60-4,0)&amp;"")</f>
        <v/>
      </c>
      <c r="F60" s="215" t="str">
        <f ca="1">IF(ISERROR($V60),"",OFFSET('Smelter Look-up'!$E$4,$V60-4,0))</f>
        <v/>
      </c>
      <c r="G60" s="215" t="str">
        <f ca="1">IF(C60=$X$4,"Enter smelter details",IF(ISERROR($V60),"",OFFSET('Smelter Look-up'!$F$4,$V60-4,0)))</f>
        <v/>
      </c>
      <c r="H60" s="216" t="str">
        <f ca="1">IF(ISERROR($V60),"",OFFSET('Smelter Look-up'!$G$4,$V60-4,0))</f>
        <v/>
      </c>
      <c r="I60" s="217" t="str">
        <f ca="1">IF(ISERROR($V60),"",OFFSET('Smelter Look-up'!$H$4,$V60-4,0))</f>
        <v/>
      </c>
      <c r="J60" s="217" t="str">
        <f ca="1">IF(ISERROR($V60),"",OFFSET('Smelter Look-up'!$I$4,$V60-4,0))</f>
        <v/>
      </c>
      <c r="K60" s="268"/>
      <c r="L60" s="268"/>
      <c r="M60" s="268"/>
      <c r="N60" s="268"/>
      <c r="O60" s="268"/>
      <c r="P60" s="218"/>
      <c r="Q60" s="269"/>
      <c r="R60" s="215" t="str">
        <f ca="1">IF(ISERROR($V60),"",OFFSET('Smelter Look-up'!$C$4,$V60-4,0)&amp;"")</f>
        <v/>
      </c>
      <c r="S60" s="222" t="str">
        <f t="shared" ca="1" si="6"/>
        <v/>
      </c>
      <c r="T60" s="222" t="str">
        <f ca="1">IF(B60="","",IF(ISERROR(MATCH($J60,SorP!$B$1:$B$6230,0)),"",INDIRECT("'SorP'!$A$"&amp;MATCH($J60,SorP!$B$1:$B$6230,0))))</f>
        <v/>
      </c>
      <c r="U60" s="238"/>
      <c r="V60" s="270" t="e">
        <f>IF(C60="",NA(),MATCH($B60&amp;$C60,'Smelter Look-up'!$J:$J,0))</f>
        <v>#N/A</v>
      </c>
      <c r="W60" s="271"/>
      <c r="X60" s="271">
        <f t="shared" ca="1" si="7"/>
        <v>0</v>
      </c>
      <c r="Y60" s="271"/>
      <c r="Z60" s="271"/>
      <c r="AB60" s="273" t="str">
        <f t="shared" si="8"/>
        <v/>
      </c>
    </row>
    <row r="61" spans="1:28" s="272" customFormat="1" ht="20">
      <c r="A61" s="214"/>
      <c r="B61" s="215" t="str">
        <f>IF(LEN(A61)=0,"",INDEX('Smelter Look-up'!$A:$A,MATCH($A61,'Smelter Look-up'!$E:$E,0)))</f>
        <v/>
      </c>
      <c r="C61" s="219" t="str">
        <f>IF(LEN(A61)=0,"",INDEX('Smelter Look-up'!$C:$C,MATCH($A61,'Smelter Look-up'!$E:$E,0)))</f>
        <v/>
      </c>
      <c r="D61" s="278"/>
      <c r="E61" s="215" t="str">
        <f ca="1">IF(ISERROR($V61),"",OFFSET('Smelter Look-up'!$D$4,$V61-4,0)&amp;"")</f>
        <v/>
      </c>
      <c r="F61" s="215" t="str">
        <f ca="1">IF(ISERROR($V61),"",OFFSET('Smelter Look-up'!$E$4,$V61-4,0))</f>
        <v/>
      </c>
      <c r="G61" s="215" t="str">
        <f ca="1">IF(C61=$X$4,"Enter smelter details",IF(ISERROR($V61),"",OFFSET('Smelter Look-up'!$F$4,$V61-4,0)))</f>
        <v/>
      </c>
      <c r="H61" s="216" t="str">
        <f ca="1">IF(ISERROR($V61),"",OFFSET('Smelter Look-up'!$G$4,$V61-4,0))</f>
        <v/>
      </c>
      <c r="I61" s="217" t="str">
        <f ca="1">IF(ISERROR($V61),"",OFFSET('Smelter Look-up'!$H$4,$V61-4,0))</f>
        <v/>
      </c>
      <c r="J61" s="217" t="str">
        <f ca="1">IF(ISERROR($V61),"",OFFSET('Smelter Look-up'!$I$4,$V61-4,0))</f>
        <v/>
      </c>
      <c r="K61" s="268"/>
      <c r="L61" s="268"/>
      <c r="M61" s="268"/>
      <c r="N61" s="268"/>
      <c r="O61" s="268"/>
      <c r="P61" s="218"/>
      <c r="Q61" s="269"/>
      <c r="R61" s="215" t="str">
        <f ca="1">IF(ISERROR($V61),"",OFFSET('Smelter Look-up'!$C$4,$V61-4,0)&amp;"")</f>
        <v/>
      </c>
      <c r="S61" s="222" t="str">
        <f t="shared" ca="1" si="6"/>
        <v/>
      </c>
      <c r="T61" s="222" t="str">
        <f ca="1">IF(B61="","",IF(ISERROR(MATCH($J61,SorP!$B$1:$B$6230,0)),"",INDIRECT("'SorP'!$A$"&amp;MATCH($J61,SorP!$B$1:$B$6230,0))))</f>
        <v/>
      </c>
      <c r="U61" s="238"/>
      <c r="V61" s="270" t="e">
        <f>IF(C61="",NA(),MATCH($B61&amp;$C61,'Smelter Look-up'!$J:$J,0))</f>
        <v>#N/A</v>
      </c>
      <c r="W61" s="271"/>
      <c r="X61" s="271">
        <f t="shared" ca="1" si="7"/>
        <v>0</v>
      </c>
      <c r="Y61" s="271"/>
      <c r="Z61" s="271"/>
      <c r="AB61" s="273" t="str">
        <f t="shared" si="8"/>
        <v/>
      </c>
    </row>
    <row r="62" spans="1:28" s="272" customFormat="1" ht="20">
      <c r="A62" s="214"/>
      <c r="B62" s="215" t="str">
        <f>IF(LEN(A62)=0,"",INDEX('Smelter Look-up'!$A:$A,MATCH($A62,'Smelter Look-up'!$E:$E,0)))</f>
        <v/>
      </c>
      <c r="C62" s="219" t="str">
        <f>IF(LEN(A62)=0,"",INDEX('Smelter Look-up'!$C:$C,MATCH($A62,'Smelter Look-up'!$E:$E,0)))</f>
        <v/>
      </c>
      <c r="D62" s="278"/>
      <c r="E62" s="215" t="str">
        <f ca="1">IF(ISERROR($V62),"",OFFSET('Smelter Look-up'!$D$4,$V62-4,0)&amp;"")</f>
        <v/>
      </c>
      <c r="F62" s="215" t="str">
        <f ca="1">IF(ISERROR($V62),"",OFFSET('Smelter Look-up'!$E$4,$V62-4,0))</f>
        <v/>
      </c>
      <c r="G62" s="215" t="str">
        <f ca="1">IF(C62=$X$4,"Enter smelter details",IF(ISERROR($V62),"",OFFSET('Smelter Look-up'!$F$4,$V62-4,0)))</f>
        <v/>
      </c>
      <c r="H62" s="216" t="str">
        <f ca="1">IF(ISERROR($V62),"",OFFSET('Smelter Look-up'!$G$4,$V62-4,0))</f>
        <v/>
      </c>
      <c r="I62" s="217" t="str">
        <f ca="1">IF(ISERROR($V62),"",OFFSET('Smelter Look-up'!$H$4,$V62-4,0))</f>
        <v/>
      </c>
      <c r="J62" s="217" t="str">
        <f ca="1">IF(ISERROR($V62),"",OFFSET('Smelter Look-up'!$I$4,$V62-4,0))</f>
        <v/>
      </c>
      <c r="K62" s="268"/>
      <c r="L62" s="268"/>
      <c r="M62" s="268"/>
      <c r="N62" s="268"/>
      <c r="O62" s="268"/>
      <c r="P62" s="218"/>
      <c r="Q62" s="269"/>
      <c r="R62" s="215" t="str">
        <f ca="1">IF(ISERROR($V62),"",OFFSET('Smelter Look-up'!$C$4,$V62-4,0)&amp;"")</f>
        <v/>
      </c>
      <c r="S62" s="222" t="str">
        <f t="shared" ca="1" si="6"/>
        <v/>
      </c>
      <c r="T62" s="222" t="str">
        <f ca="1">IF(B62="","",IF(ISERROR(MATCH($J62,SorP!$B$1:$B$6230,0)),"",INDIRECT("'SorP'!$A$"&amp;MATCH($J62,SorP!$B$1:$B$6230,0))))</f>
        <v/>
      </c>
      <c r="U62" s="238"/>
      <c r="V62" s="270" t="e">
        <f>IF(C62="",NA(),MATCH($B62&amp;$C62,'Smelter Look-up'!$J:$J,0))</f>
        <v>#N/A</v>
      </c>
      <c r="W62" s="271"/>
      <c r="X62" s="271">
        <f t="shared" ca="1" si="7"/>
        <v>0</v>
      </c>
      <c r="Y62" s="271"/>
      <c r="Z62" s="271"/>
      <c r="AB62" s="273" t="str">
        <f t="shared" si="8"/>
        <v/>
      </c>
    </row>
    <row r="63" spans="1:28" s="272" customFormat="1" ht="20">
      <c r="A63" s="214"/>
      <c r="B63" s="215" t="str">
        <f>IF(LEN(A63)=0,"",INDEX('Smelter Look-up'!$A:$A,MATCH($A63,'Smelter Look-up'!$E:$E,0)))</f>
        <v/>
      </c>
      <c r="C63" s="219" t="str">
        <f>IF(LEN(A63)=0,"",INDEX('Smelter Look-up'!$C:$C,MATCH($A63,'Smelter Look-up'!$E:$E,0)))</f>
        <v/>
      </c>
      <c r="D63" s="278"/>
      <c r="E63" s="215" t="str">
        <f ca="1">IF(ISERROR($V63),"",OFFSET('Smelter Look-up'!$D$4,$V63-4,0)&amp;"")</f>
        <v/>
      </c>
      <c r="F63" s="215" t="str">
        <f ca="1">IF(ISERROR($V63),"",OFFSET('Smelter Look-up'!$E$4,$V63-4,0))</f>
        <v/>
      </c>
      <c r="G63" s="215" t="str">
        <f ca="1">IF(C63=$X$4,"Enter smelter details",IF(ISERROR($V63),"",OFFSET('Smelter Look-up'!$F$4,$V63-4,0)))</f>
        <v/>
      </c>
      <c r="H63" s="216" t="str">
        <f ca="1">IF(ISERROR($V63),"",OFFSET('Smelter Look-up'!$G$4,$V63-4,0))</f>
        <v/>
      </c>
      <c r="I63" s="217" t="str">
        <f ca="1">IF(ISERROR($V63),"",OFFSET('Smelter Look-up'!$H$4,$V63-4,0))</f>
        <v/>
      </c>
      <c r="J63" s="217" t="str">
        <f ca="1">IF(ISERROR($V63),"",OFFSET('Smelter Look-up'!$I$4,$V63-4,0))</f>
        <v/>
      </c>
      <c r="K63" s="268"/>
      <c r="L63" s="268"/>
      <c r="M63" s="268"/>
      <c r="N63" s="268"/>
      <c r="O63" s="268"/>
      <c r="P63" s="218"/>
      <c r="Q63" s="269"/>
      <c r="R63" s="215" t="str">
        <f ca="1">IF(ISERROR($V63),"",OFFSET('Smelter Look-up'!$C$4,$V63-4,0)&amp;"")</f>
        <v/>
      </c>
      <c r="S63" s="222" t="str">
        <f t="shared" ca="1" si="6"/>
        <v/>
      </c>
      <c r="T63" s="222" t="str">
        <f ca="1">IF(B63="","",IF(ISERROR(MATCH($J63,SorP!$B$1:$B$6230,0)),"",INDIRECT("'SorP'!$A$"&amp;MATCH($J63,SorP!$B$1:$B$6230,0))))</f>
        <v/>
      </c>
      <c r="U63" s="238"/>
      <c r="V63" s="270" t="e">
        <f>IF(C63="",NA(),MATCH($B63&amp;$C63,'Smelter Look-up'!$J:$J,0))</f>
        <v>#N/A</v>
      </c>
      <c r="W63" s="271"/>
      <c r="X63" s="271">
        <f t="shared" ca="1" si="7"/>
        <v>0</v>
      </c>
      <c r="Y63" s="271"/>
      <c r="Z63" s="271"/>
      <c r="AB63" s="273" t="str">
        <f t="shared" si="8"/>
        <v/>
      </c>
    </row>
    <row r="64" spans="1:28" s="272" customFormat="1" ht="20">
      <c r="A64" s="214"/>
      <c r="B64" s="215" t="str">
        <f>IF(LEN(A64)=0,"",INDEX('Smelter Look-up'!$A:$A,MATCH($A64,'Smelter Look-up'!$E:$E,0)))</f>
        <v/>
      </c>
      <c r="C64" s="219" t="str">
        <f>IF(LEN(A64)=0,"",INDEX('Smelter Look-up'!$C:$C,MATCH($A64,'Smelter Look-up'!$E:$E,0)))</f>
        <v/>
      </c>
      <c r="D64" s="278"/>
      <c r="E64" s="215" t="str">
        <f ca="1">IF(ISERROR($V64),"",OFFSET('Smelter Look-up'!$D$4,$V64-4,0)&amp;"")</f>
        <v/>
      </c>
      <c r="F64" s="215" t="str">
        <f ca="1">IF(ISERROR($V64),"",OFFSET('Smelter Look-up'!$E$4,$V64-4,0))</f>
        <v/>
      </c>
      <c r="G64" s="215" t="str">
        <f ca="1">IF(C64=$X$4,"Enter smelter details",IF(ISERROR($V64),"",OFFSET('Smelter Look-up'!$F$4,$V64-4,0)))</f>
        <v/>
      </c>
      <c r="H64" s="216" t="str">
        <f ca="1">IF(ISERROR($V64),"",OFFSET('Smelter Look-up'!$G$4,$V64-4,0))</f>
        <v/>
      </c>
      <c r="I64" s="217" t="str">
        <f ca="1">IF(ISERROR($V64),"",OFFSET('Smelter Look-up'!$H$4,$V64-4,0))</f>
        <v/>
      </c>
      <c r="J64" s="217" t="str">
        <f ca="1">IF(ISERROR($V64),"",OFFSET('Smelter Look-up'!$I$4,$V64-4,0))</f>
        <v/>
      </c>
      <c r="K64" s="268"/>
      <c r="L64" s="268"/>
      <c r="M64" s="268"/>
      <c r="N64" s="268"/>
      <c r="O64" s="268"/>
      <c r="P64" s="218"/>
      <c r="Q64" s="269"/>
      <c r="R64" s="215" t="str">
        <f ca="1">IF(ISERROR($V64),"",OFFSET('Smelter Look-up'!$C$4,$V64-4,0)&amp;"")</f>
        <v/>
      </c>
      <c r="S64" s="222" t="str">
        <f t="shared" ca="1" si="6"/>
        <v/>
      </c>
      <c r="T64" s="222" t="str">
        <f ca="1">IF(B64="","",IF(ISERROR(MATCH($J64,SorP!$B$1:$B$6230,0)),"",INDIRECT("'SorP'!$A$"&amp;MATCH($J64,SorP!$B$1:$B$6230,0))))</f>
        <v/>
      </c>
      <c r="U64" s="238"/>
      <c r="V64" s="270" t="e">
        <f>IF(C64="",NA(),MATCH($B64&amp;$C64,'Smelter Look-up'!$J:$J,0))</f>
        <v>#N/A</v>
      </c>
      <c r="W64" s="271"/>
      <c r="X64" s="271">
        <f t="shared" ca="1" si="7"/>
        <v>0</v>
      </c>
      <c r="Y64" s="271"/>
      <c r="Z64" s="271"/>
      <c r="AB64" s="273" t="str">
        <f t="shared" si="8"/>
        <v/>
      </c>
    </row>
    <row r="65" spans="1:28" s="272" customFormat="1" ht="20">
      <c r="A65" s="214"/>
      <c r="B65" s="215" t="str">
        <f>IF(LEN(A65)=0,"",INDEX('Smelter Look-up'!$A:$A,MATCH($A65,'Smelter Look-up'!$E:$E,0)))</f>
        <v/>
      </c>
      <c r="C65" s="219" t="str">
        <f>IF(LEN(A65)=0,"",INDEX('Smelter Look-up'!$C:$C,MATCH($A65,'Smelter Look-up'!$E:$E,0)))</f>
        <v/>
      </c>
      <c r="D65" s="278"/>
      <c r="E65" s="215" t="str">
        <f ca="1">IF(ISERROR($V65),"",OFFSET('Smelter Look-up'!$D$4,$V65-4,0)&amp;"")</f>
        <v/>
      </c>
      <c r="F65" s="215" t="str">
        <f ca="1">IF(ISERROR($V65),"",OFFSET('Smelter Look-up'!$E$4,$V65-4,0))</f>
        <v/>
      </c>
      <c r="G65" s="215" t="str">
        <f ca="1">IF(C65=$X$4,"Enter smelter details",IF(ISERROR($V65),"",OFFSET('Smelter Look-up'!$F$4,$V65-4,0)))</f>
        <v/>
      </c>
      <c r="H65" s="216" t="str">
        <f ca="1">IF(ISERROR($V65),"",OFFSET('Smelter Look-up'!$G$4,$V65-4,0))</f>
        <v/>
      </c>
      <c r="I65" s="217" t="str">
        <f ca="1">IF(ISERROR($V65),"",OFFSET('Smelter Look-up'!$H$4,$V65-4,0))</f>
        <v/>
      </c>
      <c r="J65" s="217" t="str">
        <f ca="1">IF(ISERROR($V65),"",OFFSET('Smelter Look-up'!$I$4,$V65-4,0))</f>
        <v/>
      </c>
      <c r="K65" s="268"/>
      <c r="L65" s="268"/>
      <c r="M65" s="268"/>
      <c r="N65" s="268"/>
      <c r="O65" s="268"/>
      <c r="P65" s="218"/>
      <c r="Q65" s="269"/>
      <c r="R65" s="215" t="str">
        <f ca="1">IF(ISERROR($V65),"",OFFSET('Smelter Look-up'!$C$4,$V65-4,0)&amp;"")</f>
        <v/>
      </c>
      <c r="S65" s="222" t="str">
        <f t="shared" ca="1" si="6"/>
        <v/>
      </c>
      <c r="T65" s="222" t="str">
        <f ca="1">IF(B65="","",IF(ISERROR(MATCH($J65,SorP!$B$1:$B$6230,0)),"",INDIRECT("'SorP'!$A$"&amp;MATCH($J65,SorP!$B$1:$B$6230,0))))</f>
        <v/>
      </c>
      <c r="U65" s="238"/>
      <c r="V65" s="270" t="e">
        <f>IF(C65="",NA(),MATCH($B65&amp;$C65,'Smelter Look-up'!$J:$J,0))</f>
        <v>#N/A</v>
      </c>
      <c r="W65" s="271"/>
      <c r="X65" s="271">
        <f t="shared" ca="1" si="7"/>
        <v>0</v>
      </c>
      <c r="Y65" s="271"/>
      <c r="Z65" s="271"/>
      <c r="AB65" s="273" t="str">
        <f t="shared" si="8"/>
        <v/>
      </c>
    </row>
    <row r="66" spans="1:28" s="272" customFormat="1" ht="20">
      <c r="A66" s="214"/>
      <c r="B66" s="215" t="str">
        <f>IF(LEN(A66)=0,"",INDEX('Smelter Look-up'!$A:$A,MATCH($A66,'Smelter Look-up'!$E:$E,0)))</f>
        <v/>
      </c>
      <c r="C66" s="219" t="str">
        <f>IF(LEN(A66)=0,"",INDEX('Smelter Look-up'!$C:$C,MATCH($A66,'Smelter Look-up'!$E:$E,0)))</f>
        <v/>
      </c>
      <c r="D66" s="278"/>
      <c r="E66" s="215" t="str">
        <f ca="1">IF(ISERROR($V66),"",OFFSET('Smelter Look-up'!$D$4,$V66-4,0)&amp;"")</f>
        <v/>
      </c>
      <c r="F66" s="215" t="str">
        <f ca="1">IF(ISERROR($V66),"",OFFSET('Smelter Look-up'!$E$4,$V66-4,0))</f>
        <v/>
      </c>
      <c r="G66" s="215" t="str">
        <f ca="1">IF(C66=$X$4,"Enter smelter details",IF(ISERROR($V66),"",OFFSET('Smelter Look-up'!$F$4,$V66-4,0)))</f>
        <v/>
      </c>
      <c r="H66" s="216" t="str">
        <f ca="1">IF(ISERROR($V66),"",OFFSET('Smelter Look-up'!$G$4,$V66-4,0))</f>
        <v/>
      </c>
      <c r="I66" s="217" t="str">
        <f ca="1">IF(ISERROR($V66),"",OFFSET('Smelter Look-up'!$H$4,$V66-4,0))</f>
        <v/>
      </c>
      <c r="J66" s="217" t="str">
        <f ca="1">IF(ISERROR($V66),"",OFFSET('Smelter Look-up'!$I$4,$V66-4,0))</f>
        <v/>
      </c>
      <c r="K66" s="268"/>
      <c r="L66" s="268"/>
      <c r="M66" s="268"/>
      <c r="N66" s="268"/>
      <c r="O66" s="268"/>
      <c r="P66" s="218"/>
      <c r="Q66" s="269"/>
      <c r="R66" s="215" t="str">
        <f ca="1">IF(ISERROR($V66),"",OFFSET('Smelter Look-up'!$C$4,$V66-4,0)&amp;"")</f>
        <v/>
      </c>
      <c r="S66" s="222" t="str">
        <f t="shared" ca="1" si="6"/>
        <v/>
      </c>
      <c r="T66" s="222" t="str">
        <f ca="1">IF(B66="","",IF(ISERROR(MATCH($J66,SorP!$B$1:$B$6230,0)),"",INDIRECT("'SorP'!$A$"&amp;MATCH($J66,SorP!$B$1:$B$6230,0))))</f>
        <v/>
      </c>
      <c r="U66" s="238"/>
      <c r="V66" s="270" t="e">
        <f>IF(C66="",NA(),MATCH($B66&amp;$C66,'Smelter Look-up'!$J:$J,0))</f>
        <v>#N/A</v>
      </c>
      <c r="W66" s="271"/>
      <c r="X66" s="271">
        <f t="shared" ca="1" si="7"/>
        <v>0</v>
      </c>
      <c r="Y66" s="271"/>
      <c r="Z66" s="271"/>
      <c r="AB66" s="273" t="str">
        <f t="shared" si="8"/>
        <v/>
      </c>
    </row>
    <row r="67" spans="1:28" s="272" customFormat="1" ht="20">
      <c r="A67" s="214"/>
      <c r="B67" s="215" t="str">
        <f>IF(LEN(A67)=0,"",INDEX('Smelter Look-up'!$A:$A,MATCH($A67,'Smelter Look-up'!$E:$E,0)))</f>
        <v/>
      </c>
      <c r="C67" s="219" t="str">
        <f>IF(LEN(A67)=0,"",INDEX('Smelter Look-up'!$C:$C,MATCH($A67,'Smelter Look-up'!$E:$E,0)))</f>
        <v/>
      </c>
      <c r="D67" s="278"/>
      <c r="E67" s="215" t="str">
        <f ca="1">IF(ISERROR($V67),"",OFFSET('Smelter Look-up'!$D$4,$V67-4,0)&amp;"")</f>
        <v/>
      </c>
      <c r="F67" s="215" t="str">
        <f ca="1">IF(ISERROR($V67),"",OFFSET('Smelter Look-up'!$E$4,$V67-4,0))</f>
        <v/>
      </c>
      <c r="G67" s="215" t="str">
        <f ca="1">IF(C67=$X$4,"Enter smelter details",IF(ISERROR($V67),"",OFFSET('Smelter Look-up'!$F$4,$V67-4,0)))</f>
        <v/>
      </c>
      <c r="H67" s="216" t="str">
        <f ca="1">IF(ISERROR($V67),"",OFFSET('Smelter Look-up'!$G$4,$V67-4,0))</f>
        <v/>
      </c>
      <c r="I67" s="217" t="str">
        <f ca="1">IF(ISERROR($V67),"",OFFSET('Smelter Look-up'!$H$4,$V67-4,0))</f>
        <v/>
      </c>
      <c r="J67" s="217" t="str">
        <f ca="1">IF(ISERROR($V67),"",OFFSET('Smelter Look-up'!$I$4,$V67-4,0))</f>
        <v/>
      </c>
      <c r="K67" s="268"/>
      <c r="L67" s="268"/>
      <c r="M67" s="268"/>
      <c r="N67" s="268"/>
      <c r="O67" s="268"/>
      <c r="P67" s="218"/>
      <c r="Q67" s="269"/>
      <c r="R67" s="215" t="str">
        <f ca="1">IF(ISERROR($V67),"",OFFSET('Smelter Look-up'!$C$4,$V67-4,0)&amp;"")</f>
        <v/>
      </c>
      <c r="S67" s="222" t="str">
        <f t="shared" ca="1" si="6"/>
        <v/>
      </c>
      <c r="T67" s="222" t="str">
        <f ca="1">IF(B67="","",IF(ISERROR(MATCH($J67,SorP!$B$1:$B$6230,0)),"",INDIRECT("'SorP'!$A$"&amp;MATCH($J67,SorP!$B$1:$B$6230,0))))</f>
        <v/>
      </c>
      <c r="U67" s="238"/>
      <c r="V67" s="270" t="e">
        <f>IF(C67="",NA(),MATCH($B67&amp;$C67,'Smelter Look-up'!$J:$J,0))</f>
        <v>#N/A</v>
      </c>
      <c r="W67" s="271"/>
      <c r="X67" s="271">
        <f t="shared" ca="1" si="7"/>
        <v>0</v>
      </c>
      <c r="Y67" s="271"/>
      <c r="Z67" s="271"/>
      <c r="AB67" s="273" t="str">
        <f t="shared" si="8"/>
        <v/>
      </c>
    </row>
    <row r="68" spans="1:28" s="272" customFormat="1" ht="20">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4"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4" thickTop="1">
      <c r="U2506" s="277"/>
      <c r="V2506" s="277"/>
      <c r="W2506" s="277"/>
      <c r="X2506" s="277"/>
      <c r="Y2506" s="277"/>
      <c r="Z2506" s="277"/>
    </row>
    <row r="2507" spans="1:28">
      <c r="U2507" s="277"/>
      <c r="V2507" s="277"/>
      <c r="W2507" s="277"/>
      <c r="X2507" s="277"/>
      <c r="Y2507" s="277"/>
      <c r="Z2507" s="277"/>
    </row>
    <row r="2508" spans="1:28" ht="14"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00000000-0000-0000-0000-000000000000}"/>
    </customSheetView>
  </customSheetViews>
  <mergeCells count="3">
    <mergeCell ref="J2:O2"/>
    <mergeCell ref="B3:E3"/>
    <mergeCell ref="G3:I3"/>
  </mergeCells>
  <conditionalFormatting sqref="B586:B2504">
    <cfRule type="expression" dxfId="88" priority="61" stopIfTrue="1">
      <formula>IF(B586="",TRUE)</formula>
    </cfRule>
    <cfRule type="expression" dxfId="87" priority="72" stopIfTrue="1">
      <formula>IF(AND(COUNTIF(MetalSmelter,B586&amp;C586)=0,LEN(C586)&gt;0),TRUE,FALSE)</formula>
    </cfRule>
  </conditionalFormatting>
  <conditionalFormatting sqref="D586:D2504">
    <cfRule type="expression" dxfId="86" priority="55" stopIfTrue="1">
      <formula>IF(AND(LEN($C586)&gt;0,($C586&lt;&gt;"Smelter Not Listed")),1,0)</formula>
    </cfRule>
    <cfRule type="expression" dxfId="85" priority="80" stopIfTrue="1">
      <formula>IF(AND(D586="",$C586=$X$4),TRUE)</formula>
    </cfRule>
    <cfRule type="expression" dxfId="84" priority="81" stopIfTrue="1">
      <formula>IF(FIND("!",D586),TRUE)</formula>
    </cfRule>
  </conditionalFormatting>
  <conditionalFormatting sqref="G586:G2504">
    <cfRule type="expression" dxfId="83" priority="82" stopIfTrue="1">
      <formula>IF(FIND("Enter smelter details",G586),TRUE)</formula>
    </cfRule>
  </conditionalFormatting>
  <conditionalFormatting sqref="R586:R2505 E586:E2504">
    <cfRule type="expression" dxfId="82" priority="68" stopIfTrue="1">
      <formula>IF(AND(E586="",$C586=$X$4),TRUE)</formula>
    </cfRule>
    <cfRule type="expression" dxfId="81" priority="69" stopIfTrue="1">
      <formula>IF(FIND("!",E586),TRUE)</formula>
    </cfRule>
  </conditionalFormatting>
  <conditionalFormatting sqref="F586:F2504">
    <cfRule type="expression" dxfId="80" priority="59" stopIfTrue="1">
      <formula>IF(AND(LEN($A586)&gt;0,$A586&lt;&gt;$F586),TRUE,FALSE)</formula>
    </cfRule>
  </conditionalFormatting>
  <conditionalFormatting sqref="C586:C2504">
    <cfRule type="expression" dxfId="79" priority="58" stopIfTrue="1">
      <formula>IF(AND(B586&lt;&gt;"",C586=""),TRUE)</formula>
    </cfRule>
  </conditionalFormatting>
  <conditionalFormatting sqref="B59:B585 B5">
    <cfRule type="expression" dxfId="78" priority="37" stopIfTrue="1">
      <formula>IF(B5="",TRUE)</formula>
    </cfRule>
    <cfRule type="expression" dxfId="77" priority="40" stopIfTrue="1">
      <formula>IF(AND(COUNTIF(MetalSmelter,B5&amp;C5)=0,LEN(C5)&gt;0),TRUE,FALSE)</formula>
    </cfRule>
  </conditionalFormatting>
  <conditionalFormatting sqref="D5 D59:D585">
    <cfRule type="expression" dxfId="76" priority="34" stopIfTrue="1">
      <formula>IF(AND(LEN($C5)&gt;0,($C5&lt;&gt;"Smelter Not Listed")),1,0)</formula>
    </cfRule>
    <cfRule type="expression" dxfId="75" priority="41" stopIfTrue="1">
      <formula>IF(AND(D5="",$C5=$X$4),TRUE)</formula>
    </cfRule>
    <cfRule type="expression" dxfId="74" priority="42" stopIfTrue="1">
      <formula>IF(FIND("!",D5),TRUE)</formula>
    </cfRule>
  </conditionalFormatting>
  <conditionalFormatting sqref="G5 G59:G585">
    <cfRule type="expression" dxfId="73" priority="43" stopIfTrue="1">
      <formula>IF(FIND("Enter smelter details",G5),TRUE)</formula>
    </cfRule>
  </conditionalFormatting>
  <conditionalFormatting sqref="R5 E5 E59:E585 R59:R585">
    <cfRule type="expression" dxfId="72" priority="38" stopIfTrue="1">
      <formula>IF(AND(E5="",$C5=$X$4),TRUE)</formula>
    </cfRule>
    <cfRule type="expression" dxfId="71" priority="39" stopIfTrue="1">
      <formula>IF(FIND("!",E5),TRUE)</formula>
    </cfRule>
  </conditionalFormatting>
  <conditionalFormatting sqref="F5 F59:F585">
    <cfRule type="expression" dxfId="70" priority="36" stopIfTrue="1">
      <formula>IF(AND(LEN($A5)&gt;0,$A5&lt;&gt;$F5),TRUE,FALSE)</formula>
    </cfRule>
  </conditionalFormatting>
  <conditionalFormatting sqref="C59:C585 C5">
    <cfRule type="expression" dxfId="69" priority="35" stopIfTrue="1">
      <formula>IF(AND(B5&lt;&gt;"",C5=""),TRUE)</formula>
    </cfRule>
  </conditionalFormatting>
  <conditionalFormatting sqref="A5">
    <cfRule type="expression" dxfId="22" priority="23" stopIfTrue="1">
      <formula>IF(AND(LEN($A5)&gt;0,$A5&lt;&gt;$F5),TRUE,FALSE)</formula>
    </cfRule>
  </conditionalFormatting>
  <conditionalFormatting sqref="B6:B18 B20:B58">
    <cfRule type="expression" dxfId="20" priority="15" stopIfTrue="1">
      <formula>IF(B6="",TRUE)</formula>
    </cfRule>
    <cfRule type="expression" dxfId="19" priority="18" stopIfTrue="1">
      <formula>IF(AND(COUNTIF(MetalSmelter,B6&amp;C6)=0,LEN(C6)&gt;0),TRUE,FALSE)</formula>
    </cfRule>
  </conditionalFormatting>
  <conditionalFormatting sqref="D6:D18 D20:D58">
    <cfRule type="expression" dxfId="18" priority="12" stopIfTrue="1">
      <formula>IF(AND(LEN($C6)&gt;0,($C6&lt;&gt;"Smelter Not Listed")),1,0)</formula>
    </cfRule>
    <cfRule type="expression" dxfId="17" priority="19" stopIfTrue="1">
      <formula>IF(AND(D6="",$C6=$X$4),TRUE)</formula>
    </cfRule>
    <cfRule type="expression" dxfId="16" priority="20" stopIfTrue="1">
      <formula>IF(FIND("!",D6),TRUE)</formula>
    </cfRule>
  </conditionalFormatting>
  <conditionalFormatting sqref="G6:G18 G20:G58">
    <cfRule type="expression" dxfId="15" priority="21" stopIfTrue="1">
      <formula>IF(FIND("Enter smelter details",G6),TRUE)</formula>
    </cfRule>
  </conditionalFormatting>
  <conditionalFormatting sqref="R6:R58 E6:E18 E20:E58">
    <cfRule type="expression" dxfId="14" priority="16" stopIfTrue="1">
      <formula>IF(AND(E6="",$C6=$X$4),TRUE)</formula>
    </cfRule>
    <cfRule type="expression" dxfId="13" priority="17" stopIfTrue="1">
      <formula>IF(FIND("!",E6),TRUE)</formula>
    </cfRule>
  </conditionalFormatting>
  <conditionalFormatting sqref="F6:F18 F20:F58">
    <cfRule type="expression" dxfId="12" priority="14" stopIfTrue="1">
      <formula>IF(AND(LEN($A6)&gt;0,$A6&lt;&gt;$F6),TRUE,FALSE)</formula>
    </cfRule>
  </conditionalFormatting>
  <conditionalFormatting sqref="C6:C18 C20:C58">
    <cfRule type="expression" dxfId="11" priority="13" stopIfTrue="1">
      <formula>IF(AND(B6&lt;&gt;"",C6=""),TRUE)</formula>
    </cfRule>
  </conditionalFormatting>
  <conditionalFormatting sqref="A6:A18 A20:A58">
    <cfRule type="expression" dxfId="10" priority="11" stopIfTrue="1">
      <formula>IF(AND(LEN($A6)&gt;0,$A6&lt;&gt;$F6),TRUE,FALSE)</formula>
    </cfRule>
  </conditionalFormatting>
  <conditionalFormatting sqref="B19">
    <cfRule type="expression" dxfId="9" priority="4" stopIfTrue="1">
      <formula>IF(B19="",TRUE)</formula>
    </cfRule>
    <cfRule type="expression" dxfId="8" priority="7" stopIfTrue="1">
      <formula>IF(AND(COUNTIF(MetalSmelter,B19&amp;C19)=0,LEN(C19)&gt;0),TRUE,FALSE)</formula>
    </cfRule>
  </conditionalFormatting>
  <conditionalFormatting sqref="D19">
    <cfRule type="expression" dxfId="7" priority="1" stopIfTrue="1">
      <formula>IF(AND(LEN($C19)&gt;0,($C19&lt;&gt;"Smelter Not Listed")),1,0)</formula>
    </cfRule>
    <cfRule type="expression" dxfId="6" priority="8" stopIfTrue="1">
      <formula>IF(AND(D19="",$C19=$X$4),TRUE)</formula>
    </cfRule>
    <cfRule type="expression" dxfId="5" priority="9" stopIfTrue="1">
      <formula>IF(FIND("!",D19),TRUE)</formula>
    </cfRule>
  </conditionalFormatting>
  <conditionalFormatting sqref="G19">
    <cfRule type="expression" dxfId="4" priority="10" stopIfTrue="1">
      <formula>IF(FIND("Enter smelter details",G19),TRUE)</formula>
    </cfRule>
  </conditionalFormatting>
  <conditionalFormatting sqref="E19">
    <cfRule type="expression" dxfId="3" priority="5" stopIfTrue="1">
      <formula>IF(AND(E19="",$C19=$X$4),TRUE)</formula>
    </cfRule>
    <cfRule type="expression" dxfId="2" priority="6" stopIfTrue="1">
      <formula>IF(FIND("!",E19),TRUE)</formula>
    </cfRule>
  </conditionalFormatting>
  <conditionalFormatting sqref="F19 A19">
    <cfRule type="expression" dxfId="1" priority="3" stopIfTrue="1">
      <formula>IF(AND(LEN($A19)&gt;0,$A19&lt;&gt;$F19),TRUE,FALSE)</formula>
    </cfRule>
  </conditionalFormatting>
  <conditionalFormatting sqref="C19">
    <cfRule type="expression" dxfId="0" priority="2" stopIfTrue="1">
      <formula>IF(AND(B19&lt;&gt;"",C19=""),TRUE)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22" customWidth="1"/>
    <col min="2" max="2" width="42.84375" style="25" customWidth="1"/>
    <col min="3" max="3" width="51.61328125" style="22" customWidth="1"/>
    <col min="4" max="4" width="29.15234375" style="25" customWidth="1"/>
    <col min="5" max="5" width="9" style="24" customWidth="1"/>
    <col min="6" max="6" width="13.61328125" style="22" hidden="1" customWidth="1"/>
    <col min="7" max="7" width="13.3828125" style="22" hidden="1" customWidth="1"/>
    <col min="8" max="8" width="9" style="22" hidden="1" customWidth="1"/>
    <col min="9" max="9" width="9" style="176" hidden="1" customWidth="1"/>
    <col min="10" max="10" width="48.84375" style="22" hidden="1" customWidth="1"/>
    <col min="11" max="11" width="9" style="22" hidden="1" customWidth="1"/>
    <col min="12" max="15" width="8.84375" style="22" hidden="1" customWidth="1"/>
    <col min="16" max="18" width="8.84375" style="22" customWidth="1"/>
    <col min="19" max="16384" width="8.84375" style="22"/>
  </cols>
  <sheetData>
    <row r="1" spans="1:10" ht="30">
      <c r="A1" s="443" t="str">
        <f ca="1">OFFSET(L!$C$1,MATCH("Checker"&amp;ADDRESS(ROW(),COLUMN(),4),L!$A:$A,0)-1,SL,,)</f>
        <v>To ensure all required fields have been populated before submitting to your customers review form for any line items highlighted in red</v>
      </c>
      <c r="B1" s="443"/>
      <c r="C1" s="443"/>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41">
      <c r="A4" s="103" t="str">
        <f ca="1">Declaration!B8</f>
        <v>Company Name (*):</v>
      </c>
      <c r="B4" s="102" t="str">
        <f>Declaration!D8</f>
        <v>PennEngineering</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41">
      <c r="A5" s="103" t="str">
        <f ca="1">Declaration!B9</f>
        <v>Declaration Scope or Class (*):</v>
      </c>
      <c r="B5" s="102" t="str">
        <f>Declaration!D9</f>
        <v>A. Company</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41">
      <c r="A6" s="103" t="str">
        <f ca="1">Declaration!B10</f>
        <v>Description of Scope:</v>
      </c>
      <c r="B6" s="102">
        <f>Declaration!D10</f>
        <v>0</v>
      </c>
      <c r="C6" s="102" t="str">
        <f ca="1">IF(H6=1,J6,I6)</f>
        <v>Complete</v>
      </c>
      <c r="D6" s="108" t="str">
        <f>IF(H6=1,"Click here to provide a Description of Scope","")</f>
        <v/>
      </c>
      <c r="E6" s="84" t="s">
        <v>1307</v>
      </c>
      <c r="F6" s="107">
        <f>IF(OR(B5=Declaration!P9,B5=Declaration!Q9,B5=0),0,1)</f>
        <v>0</v>
      </c>
      <c r="G6" s="81">
        <f>IF(B6=0,1,0)</f>
        <v>1</v>
      </c>
      <c r="H6" s="82">
        <f t="shared" ref="H6:H17" si="3">F6*G6</f>
        <v>0</v>
      </c>
      <c r="I6" s="177" t="str">
        <f ca="1">OFFSET(L!$C$1,MATCH("Checker"&amp;"Comp",L!$A:$A,0)-1,SL,,)</f>
        <v>Complete</v>
      </c>
      <c r="J6" s="22" t="str">
        <f ca="1">OFFSET(L!$C$1,MATCH("Checker"&amp;ADDRESS(ROW(),COLUMN(),4),L!$A:$A,0)-1,SL,,)</f>
        <v>Provide description of scope on Declaration tab cell D10</v>
      </c>
    </row>
    <row r="7" spans="1:10" ht="41">
      <c r="A7" s="103" t="str">
        <f ca="1">Declaration!B15</f>
        <v>Contact Name (*):</v>
      </c>
      <c r="B7" s="102" t="str">
        <f>Declaration!D15</f>
        <v>Jennifer Lake or Tom Rick</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41">
      <c r="A8" s="103" t="str">
        <f ca="1">Declaration!B16</f>
        <v>Email – Contact (*):</v>
      </c>
      <c r="B8" s="102" t="str">
        <f>Declaration!D16</f>
        <v>compliance@pemnet.com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41">
      <c r="A9" s="103" t="str">
        <f ca="1">Declaration!B17</f>
        <v>Phone – Contact (*):</v>
      </c>
      <c r="B9" s="102" t="str">
        <f>Declaration!D17</f>
        <v>215-766-8853</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41">
      <c r="A10" s="103" t="str">
        <f ca="1">Declaration!B18</f>
        <v>Authorizer (*):</v>
      </c>
      <c r="B10" s="102" t="str">
        <f>Declaration!D18</f>
        <v>Jennifer Lake or Tom Rick</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41">
      <c r="A11" s="103" t="str">
        <f ca="1">Declaration!B20</f>
        <v>Email - Authorizer (*):</v>
      </c>
      <c r="B11" s="102" t="str">
        <f>Declaration!D20</f>
        <v>compliance@pemnet.com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41">
      <c r="A12" s="103" t="str">
        <f ca="1">Declaration!B22</f>
        <v>Effective Date (*):</v>
      </c>
      <c r="B12" s="104">
        <f>Declaration!D22</f>
        <v>44320</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7.5">
      <c r="A13" s="102" t="str">
        <f ca="1">Declaration!B25</f>
        <v>1) Is any 3TG intentionally added or used in the product(s) or in the production process? (*)</v>
      </c>
      <c r="B13" s="105"/>
      <c r="C13" s="105"/>
      <c r="D13" s="109"/>
      <c r="E13" s="84" t="s">
        <v>810</v>
      </c>
      <c r="F13" s="106"/>
      <c r="G13" s="24"/>
      <c r="H13" s="83">
        <f t="shared" si="3"/>
        <v>0</v>
      </c>
    </row>
    <row r="14" spans="1:10" ht="27.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41">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41">
      <c r="A16" s="103" t="str">
        <f ca="1">Declaration!B28</f>
        <v>Gold  (*)</v>
      </c>
      <c r="B16" s="102" t="str">
        <f>Declaration!D28</f>
        <v>Yes</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41">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4">
      <c r="A18" s="102" t="str">
        <f ca="1">Declaration!B31</f>
        <v>2) Does any 3TG remain in the product(s)? (*)</v>
      </c>
      <c r="B18" s="105"/>
      <c r="C18" s="105"/>
      <c r="D18" s="109"/>
      <c r="E18" s="84" t="s">
        <v>808</v>
      </c>
      <c r="F18" s="106"/>
      <c r="G18" s="24"/>
      <c r="H18" s="24"/>
      <c r="J18" s="178"/>
    </row>
    <row r="19" spans="1:10" ht="41">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41">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41">
      <c r="A21" s="103" t="str">
        <f ca="1">Declaration!B34</f>
        <v>Gold  (*)</v>
      </c>
      <c r="B21" s="102" t="str">
        <f>IF($B$16="Yes",Declaration!D34,0)</f>
        <v>Yes</v>
      </c>
      <c r="C21" s="102" t="str">
        <f ca="1">IF(H21=1,J21,I21)</f>
        <v>Complete</v>
      </c>
      <c r="D21" s="110" t="str">
        <f>IF(H21=1,"Click here to answer question 2 for Gold","")</f>
        <v/>
      </c>
      <c r="E21" s="84" t="s">
        <v>807</v>
      </c>
      <c r="F21" s="107">
        <f>IF(B$16="No",0,1)</f>
        <v>1</v>
      </c>
      <c r="G21" s="81">
        <f>IF(B21=0,1,0)</f>
        <v>0</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41">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41">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41">
      <c r="A25" s="103" t="str">
        <f ca="1">Declaration!B39</f>
        <v>Tin  (*)</v>
      </c>
      <c r="B25" s="102" t="str">
        <f>IF(AND($B$15="Yes",$B$20="Yes"),Declaration!D39,0)</f>
        <v>Unknown</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41">
      <c r="A26" s="103" t="str">
        <f ca="1">Declaration!B40</f>
        <v>Gold  (*)</v>
      </c>
      <c r="B26" s="102" t="str">
        <f>IF(AND($B$16="Yes",$B$21="Yes"),Declaration!D40,0)</f>
        <v>Unknown</v>
      </c>
      <c r="C26" s="102" t="str">
        <f ca="1">IF(H26=1,J26,I26)</f>
        <v>Complete</v>
      </c>
      <c r="D26" s="110" t="str">
        <f>IF(H26=1,"Click here to answer question 3 for Gold","")</f>
        <v/>
      </c>
      <c r="E26" s="84" t="s">
        <v>807</v>
      </c>
      <c r="F26" s="107">
        <f>IF(OR(B16="No",B21="No"),0,1)</f>
        <v>1</v>
      </c>
      <c r="G26" s="81">
        <f>IF(B26=0,1,0)</f>
        <v>0</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41">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102" t="str">
        <f ca="1">Declaration!B43</f>
        <v>4) Do any of the smelters in your supply chain source the 3TG from conflict-affected and high-risk areas? (*)</v>
      </c>
      <c r="B28" s="102"/>
      <c r="C28" s="102"/>
      <c r="D28" s="110"/>
      <c r="E28" s="84"/>
      <c r="F28" s="84"/>
      <c r="G28" s="84"/>
      <c r="H28" s="24"/>
      <c r="I28" s="177"/>
    </row>
    <row r="29" spans="1:10" ht="41.15"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103" t="str">
        <f ca="1">Declaration!B45</f>
        <v>Tin  (*)</v>
      </c>
      <c r="B30" s="102" t="str">
        <f>IF(AND($B$15="Yes",$B$20="Yes"),Declaration!D45,0)</f>
        <v>Unknown</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103" t="str">
        <f ca="1">Declaration!B46</f>
        <v>Gold  (*)</v>
      </c>
      <c r="B31" s="102" t="str">
        <f>IF(AND($B$16="Yes",$B$21="Yes"),Declaration!D46,0)</f>
        <v>Unknown</v>
      </c>
      <c r="C31" s="102" t="str">
        <f ca="1">IF(H31=1,J31,I31)</f>
        <v>Complete</v>
      </c>
      <c r="D31" s="322" t="str">
        <f>IF(H31=1,"Click here to answer question 4 for Gold","")</f>
        <v/>
      </c>
      <c r="E31" s="84"/>
      <c r="F31" s="107">
        <f>F26</f>
        <v>1</v>
      </c>
      <c r="G31" s="81">
        <f>IF(B31=0,1,0)</f>
        <v>0</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40.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41">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41">
      <c r="A35" s="103" t="str">
        <f ca="1">Declaration!B51</f>
        <v>Tin  (*)</v>
      </c>
      <c r="B35" s="102" t="str">
        <f>IF(AND($B$15="Yes",$B$20="Yes"),Declaration!D51,0)</f>
        <v>No</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41">
      <c r="A36" s="103" t="str">
        <f ca="1">Declaration!B52</f>
        <v>Gold  (*)</v>
      </c>
      <c r="B36" s="102" t="str">
        <f>IF(AND($B$16="Yes",$B$21="Yes"),Declaration!D52,0)</f>
        <v>No</v>
      </c>
      <c r="C36" s="102" t="str">
        <f ca="1">IF(H36=1,J36,I36)</f>
        <v>Complete</v>
      </c>
      <c r="D36" s="322" t="str">
        <f>IF(H36=1,"Click here to answer question 5 for Gold","")</f>
        <v/>
      </c>
      <c r="E36" s="84" t="s">
        <v>1307</v>
      </c>
      <c r="F36" s="107">
        <f>F26</f>
        <v>1</v>
      </c>
      <c r="G36" s="81">
        <f>IF(B36=0,1,0)</f>
        <v>0</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41">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40.5">
      <c r="A38" s="102" t="str">
        <f ca="1">Declaration!B55</f>
        <v>6) What percentage of relevant suppliers have provided a response to your supply chain survey?  (*)</v>
      </c>
      <c r="B38" s="105"/>
      <c r="C38" s="105"/>
      <c r="D38" s="109"/>
      <c r="E38" s="84" t="s">
        <v>807</v>
      </c>
      <c r="F38" s="106"/>
      <c r="G38" s="24"/>
      <c r="H38" s="24"/>
    </row>
    <row r="39" spans="1:10" ht="27.5">
      <c r="A39" s="103" t="str">
        <f ca="1">Declaration!B56</f>
        <v xml:space="preserve">Tantalum  </v>
      </c>
      <c r="B39" s="340">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7.5">
      <c r="A40" s="103" t="str">
        <f ca="1">Declaration!B57</f>
        <v>Tin  (*)</v>
      </c>
      <c r="B40" s="340">
        <f>IF(AND($B$15="Yes",$B$20="Yes"),Declaration!D57,0)</f>
        <v>1</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7.5">
      <c r="A41" s="103" t="str">
        <f ca="1">Declaration!B58</f>
        <v>Gold  (*)</v>
      </c>
      <c r="B41" s="340">
        <f>IF(AND($B$16="Yes",$B$21="Yes"),Declaration!D58,0)</f>
        <v>1</v>
      </c>
      <c r="C41" s="102" t="str">
        <f ca="1">IF(H41=1,J41,I41)</f>
        <v>Complete</v>
      </c>
      <c r="D41" s="323" t="str">
        <f>IF(H41=1,"Click here to answer question 6 for Gold","")</f>
        <v/>
      </c>
      <c r="E41" s="84" t="s">
        <v>806</v>
      </c>
      <c r="F41" s="107">
        <f>F26</f>
        <v>1</v>
      </c>
      <c r="G41" s="81">
        <f>IF(B41=0,1,0)</f>
        <v>0</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7.5">
      <c r="A42" s="103" t="str">
        <f ca="1">Declaration!B59</f>
        <v xml:space="preserve">Tungsten  </v>
      </c>
      <c r="B42" s="340">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4">
      <c r="A43" s="102" t="str">
        <f ca="1">Declaration!B61</f>
        <v>7) Have you identified all of the smelters supplying the 3TG to your supply chain?  (*)</v>
      </c>
      <c r="B43" s="105"/>
      <c r="C43" s="105"/>
      <c r="D43" s="109"/>
      <c r="E43" s="84" t="s">
        <v>808</v>
      </c>
      <c r="F43" s="106"/>
      <c r="G43" s="24"/>
      <c r="H43" s="24"/>
    </row>
    <row r="44" spans="1:10" ht="54.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4.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4.5">
      <c r="A46" s="103" t="str">
        <f ca="1">Declaration!B64</f>
        <v>Gold  (*)</v>
      </c>
      <c r="B46" s="102" t="str">
        <f>IF(AND($B$16="Yes",$B$21="Yes"),Declaration!D64,0)</f>
        <v>Yes</v>
      </c>
      <c r="C46" s="102" t="str">
        <f ca="1">IF(H46=1,J46,I46)</f>
        <v>Complete</v>
      </c>
      <c r="D46" s="322" t="str">
        <f>IF(H46=1,"Click here to answer question 7 for Gold","")</f>
        <v/>
      </c>
      <c r="E46" s="84" t="s">
        <v>1303</v>
      </c>
      <c r="F46" s="107">
        <f>F26</f>
        <v>1</v>
      </c>
      <c r="G46" s="81">
        <f>IF(B46=0,1,0)</f>
        <v>0</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4.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7.5">
      <c r="A48" s="102" t="str">
        <f ca="1">Declaration!B67</f>
        <v>8) Has all applicable smelter information received by your company been reported in this declaration?  (*)</v>
      </c>
      <c r="B48" s="105"/>
      <c r="C48" s="105"/>
      <c r="D48" s="109"/>
      <c r="E48" s="84" t="s">
        <v>809</v>
      </c>
      <c r="F48" s="106"/>
      <c r="G48" s="24"/>
      <c r="H48" s="24"/>
    </row>
    <row r="49" spans="1:10" ht="41">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41">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41">
      <c r="A51" s="103" t="str">
        <f ca="1">Declaration!B70</f>
        <v>Gold  (*)</v>
      </c>
      <c r="B51" s="102" t="str">
        <f>IF(AND($B$16="Yes",$B$21="Yes"),Declaration!D70,0)</f>
        <v>Yes</v>
      </c>
      <c r="C51" s="102" t="str">
        <f ca="1">IF(H51=1,J51,I51)</f>
        <v>Complete</v>
      </c>
      <c r="D51" s="323" t="str">
        <f>IF(H51=1,"Click here to answer question 8 for Gold","")</f>
        <v/>
      </c>
      <c r="E51" s="84" t="s">
        <v>807</v>
      </c>
      <c r="F51" s="107">
        <f>F26</f>
        <v>1</v>
      </c>
      <c r="G51" s="81">
        <f>IF(B51=0,1,0)</f>
        <v>0</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41">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7">
      <c r="A53" s="102" t="str">
        <f ca="1">Declaration!B74</f>
        <v>Question</v>
      </c>
      <c r="B53" s="105"/>
      <c r="C53" s="105"/>
      <c r="D53" s="109"/>
      <c r="E53" s="84" t="s">
        <v>441</v>
      </c>
      <c r="F53" s="106"/>
      <c r="G53" s="106"/>
      <c r="H53" s="106"/>
    </row>
    <row r="54" spans="1:10" ht="41">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5" customHeight="1">
      <c r="A56" s="102" t="s">
        <v>5</v>
      </c>
      <c r="B56" s="102" t="str">
        <f>Declaration!G77</f>
        <v>http;www.pemnet.com/designinfo/conflict-minerals-statement/</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54">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41">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41">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4.5" hidden="1">
      <c r="A61" s="102"/>
      <c r="B61" s="102"/>
      <c r="C61" s="102"/>
      <c r="D61" s="108"/>
      <c r="E61" s="84"/>
      <c r="F61" s="107"/>
      <c r="G61" s="81"/>
      <c r="H61" s="82"/>
      <c r="I61" s="177"/>
    </row>
    <row r="62" spans="1:10" ht="41">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41">
      <c r="A63" s="102" t="str">
        <f ca="1">Declaration!B89</f>
        <v>H. Is your company required to file an annual conflict minerals disclosure? (*)</v>
      </c>
      <c r="B63" s="102" t="str">
        <f>Declaration!D89</f>
        <v>No</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41">
      <c r="A64" s="102" t="s">
        <v>1300</v>
      </c>
      <c r="B64" s="102" t="str">
        <f>IF(G64=1,"No products or item numbers listed","One or more product / item numbers have been provided")</f>
        <v>No products or item numbers listed</v>
      </c>
      <c r="C64" s="102" t="str">
        <f t="shared" ca="1" si="13"/>
        <v>Complete</v>
      </c>
      <c r="D64" s="108" t="str">
        <f>IF(H64=1,"Click here to enter detail on Product List tab","")</f>
        <v/>
      </c>
      <c r="E64" s="84" t="s">
        <v>1307</v>
      </c>
      <c r="F64" s="107">
        <f>IF(B5=Declaration!Q9,1,0)</f>
        <v>0</v>
      </c>
      <c r="G64" s="81">
        <f>IF('Product List'!B6="",1,0)</f>
        <v>1</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41">
      <c r="A65" s="102" t="s">
        <v>15454</v>
      </c>
      <c r="B65" s="102"/>
      <c r="C65" s="102" t="str">
        <f t="shared" ca="1" si="13"/>
        <v>Complete</v>
      </c>
      <c r="D65" s="108" t="str">
        <f ca="1">IF(H65=0,"","Click here to provide smelter information")</f>
        <v/>
      </c>
      <c r="E65" s="84" t="s">
        <v>1307</v>
      </c>
      <c r="F65" s="107">
        <f>F24</f>
        <v>0</v>
      </c>
      <c r="G65" s="81">
        <f ca="1">IF(AND(COUNTIF(SmelterIdetifiedForMetal,"Tantalum")&gt;0,COUNTIF('Smelter List'!AB$5:AB$2504,"Tantalum?*")&gt;0),0,1)</f>
        <v>1</v>
      </c>
      <c r="H65" s="82">
        <f t="shared" ca="1"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41">
      <c r="A66" s="102" t="s">
        <v>1867</v>
      </c>
      <c r="B66" s="102"/>
      <c r="C66" s="102" t="str">
        <f t="shared" ca="1" si="13"/>
        <v>Complete</v>
      </c>
      <c r="D66" s="108" t="str">
        <f ca="1">IF(H66=0,"","Click here to provide smelter information")</f>
        <v/>
      </c>
      <c r="E66" s="84" t="s">
        <v>807</v>
      </c>
      <c r="F66" s="107">
        <f>F25</f>
        <v>1</v>
      </c>
      <c r="G66" s="81">
        <f ca="1">IF(AND(COUNTIF(SmelterIdetifiedForMetal,"Tin")&gt;0,COUNTIF('Smelter List'!AB$5:AB$2504,"Tin?*")&gt;0),0,1)</f>
        <v>0</v>
      </c>
      <c r="H66" s="82">
        <f t="shared" ca="1"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41">
      <c r="A67" s="102" t="s">
        <v>1868</v>
      </c>
      <c r="B67" s="102"/>
      <c r="C67" s="102" t="str">
        <f t="shared" ca="1" si="13"/>
        <v>Complete</v>
      </c>
      <c r="D67" s="108" t="str">
        <f ca="1">IF(H67=0,"","Click here to provide smelter information")</f>
        <v/>
      </c>
      <c r="E67" s="84" t="s">
        <v>807</v>
      </c>
      <c r="F67" s="107">
        <f>F26</f>
        <v>1</v>
      </c>
      <c r="G67" s="81">
        <f ca="1">IF(AND(COUNTIF(SmelterIdetifiedForMetal,"Gold")&gt;0,COUNTIF('Smelter List'!AB$5:AB$2504,"Gold?*")&gt;0),0,1)</f>
        <v>0</v>
      </c>
      <c r="H67" s="82">
        <f t="shared" ca="1"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41">
      <c r="A68" s="102" t="s">
        <v>1869</v>
      </c>
      <c r="B68" s="102"/>
      <c r="C68" s="102" t="str">
        <f t="shared" ca="1" si="13"/>
        <v>Complete</v>
      </c>
      <c r="D68" s="108" t="str">
        <f ca="1">IF(H68=0,"","Click here to provide smelter information")</f>
        <v/>
      </c>
      <c r="E68" s="84" t="s">
        <v>807</v>
      </c>
      <c r="F68" s="107">
        <f>F27</f>
        <v>0</v>
      </c>
      <c r="G68" s="81">
        <f ca="1">IF(AND(COUNTIF(SmelterIdetifiedForMetal,"Tungsten")&gt;0,COUNTIF('Smelter List'!AB$5:AB$2504,"Tungsten?*")&gt;0),0,1)</f>
        <v>1</v>
      </c>
      <c r="H68" s="82">
        <f t="shared" ca="1"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7">
      <c r="A69" s="193" t="s">
        <v>2380</v>
      </c>
      <c r="B69" s="102"/>
      <c r="C69" s="193" t="str">
        <f ca="1">IF(F69=0,J69,IF(G69=0,I69,L69))</f>
        <v>N/A</v>
      </c>
      <c r="D69" s="108"/>
      <c r="E69" s="84"/>
      <c r="F69" s="107">
        <f ca="1">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4"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58" priority="358" stopIfTrue="1">
      <formula>$H$56=0</formula>
    </cfRule>
  </conditionalFormatting>
  <conditionalFormatting sqref="B66">
    <cfRule type="expression" dxfId="57" priority="39" stopIfTrue="1">
      <formula>IF(F66=0,TRUE)</formula>
    </cfRule>
  </conditionalFormatting>
  <conditionalFormatting sqref="B67">
    <cfRule type="expression" dxfId="56" priority="35" stopIfTrue="1">
      <formula>IF(F67=0,TRUE)</formula>
    </cfRule>
  </conditionalFormatting>
  <conditionalFormatting sqref="B68:B69">
    <cfRule type="expression" dxfId="55" priority="31" stopIfTrue="1">
      <formula>IF(F68=0,TRUE)</formula>
    </cfRule>
  </conditionalFormatting>
  <conditionalFormatting sqref="C69">
    <cfRule type="expression" dxfId="54" priority="13" stopIfTrue="1">
      <formula>C69="Not Required"</formula>
    </cfRule>
    <cfRule type="expression" dxfId="53" priority="21" stopIfTrue="1">
      <formula>OR(C69="Complete",C69="填写",C69="記入",C69="완료",C69="Complétez",C69="Concluído",C69="Vollständig",C69="Completare",C69="Doldurun")</formula>
    </cfRule>
  </conditionalFormatting>
  <conditionalFormatting sqref="A69">
    <cfRule type="expression" dxfId="52" priority="14" stopIfTrue="1">
      <formula>C69="Not Required"</formula>
    </cfRule>
    <cfRule type="expression" dxfId="51"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50" priority="347" stopIfTrue="1">
      <formula>$F4=0</formula>
    </cfRule>
    <cfRule type="expression" dxfId="49" priority="348" stopIfTrue="1">
      <formula>$H4=0</formula>
    </cfRule>
    <cfRule type="expression" dxfId="48" priority="349" stopIfTrue="1">
      <formula>$H4=1</formula>
    </cfRule>
  </conditionalFormatting>
  <conditionalFormatting sqref="C69 A69">
    <cfRule type="expression" dxfId="47" priority="11" stopIfTrue="1">
      <formula>IF(AND($F$69=1,$G$69=1),TRUE,FALSE)</formula>
    </cfRule>
  </conditionalFormatting>
  <conditionalFormatting sqref="A29:A32">
    <cfRule type="expression" dxfId="46" priority="2" stopIfTrue="1">
      <formula>$F29=0</formula>
    </cfRule>
    <cfRule type="expression" dxfId="45" priority="3" stopIfTrue="1">
      <formula>$H29=0</formula>
    </cfRule>
    <cfRule type="expression" dxfId="44" priority="4" stopIfTrue="1">
      <formula>$H29=1</formula>
    </cfRule>
  </conditionalFormatting>
  <conditionalFormatting sqref="B65">
    <cfRule type="expression" dxfId="43" priority="1" stopIfTrue="1">
      <formula>IF(F65=0,TRUE)</formula>
    </cfRule>
  </conditionalFormatting>
  <conditionalFormatting sqref="A5:A13">
    <cfRule type="expression" dxfId="42" priority="49" stopIfTrue="1">
      <formula>$F5=0</formula>
    </cfRule>
    <cfRule type="expression" dxfId="41" priority="50" stopIfTrue="1">
      <formula>AND($F5=1,$G5=0)</formula>
    </cfRule>
    <cfRule type="expression" dxfId="40" priority="51" stopIfTrue="1">
      <formula>AND($F5&lt;&gt;0,$G5&lt;&gt;0)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116" customWidth="1"/>
    <col min="2" max="2" width="39.84375" style="117" customWidth="1"/>
    <col min="3" max="3" width="39.84375" style="116" customWidth="1"/>
    <col min="4" max="4" width="58.84375" style="116" customWidth="1"/>
    <col min="5" max="5" width="1.61328125" style="116" customWidth="1"/>
    <col min="6" max="6" width="9" customWidth="1"/>
    <col min="7" max="16384" width="8.84375" style="26"/>
  </cols>
  <sheetData>
    <row r="1" spans="1:6" ht="35.15" customHeight="1" thickTop="1">
      <c r="A1" s="445" t="str">
        <f ca="1">OFFSET(L!$C$1,MATCH("Product List"&amp;ADDRESS(ROW(),COLUMN(),4),L!$A:$A,0)-1,SL,,)</f>
        <v>Completion required only if reporting level "Product (or List of Products)" selected on the 'Declaration' worksheet.</v>
      </c>
      <c r="B1" s="446"/>
      <c r="C1" s="446"/>
      <c r="D1" s="446"/>
      <c r="E1" s="145"/>
    </row>
    <row r="2" spans="1:6">
      <c r="A2" s="29"/>
      <c r="B2" s="147"/>
      <c r="C2" s="147"/>
      <c r="D2"/>
      <c r="E2" s="30"/>
    </row>
    <row r="3" spans="1:6">
      <c r="A3" s="29"/>
      <c r="B3" s="147"/>
      <c r="C3" s="147"/>
      <c r="D3" s="147"/>
      <c r="E3" s="30"/>
    </row>
    <row r="4" spans="1:6" ht="15.75" customHeight="1">
      <c r="A4" s="29"/>
      <c r="B4" s="444" t="s">
        <v>898</v>
      </c>
      <c r="C4" s="444"/>
      <c r="D4" s="444"/>
      <c r="E4" s="30"/>
    </row>
    <row r="5" spans="1:6" ht="1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
      <c r="A6" s="157"/>
      <c r="B6" s="148"/>
      <c r="C6" s="111"/>
      <c r="D6" s="111"/>
      <c r="E6" s="32"/>
      <c r="F6"/>
    </row>
    <row r="7" spans="1:6" s="33" customFormat="1" ht="15">
      <c r="A7" s="158"/>
      <c r="B7" s="148"/>
      <c r="C7" s="111"/>
      <c r="D7" s="111"/>
      <c r="E7" s="32"/>
      <c r="F7"/>
    </row>
    <row r="8" spans="1:6" s="33" customFormat="1" ht="15">
      <c r="A8" s="158"/>
      <c r="B8" s="148"/>
      <c r="C8" s="111"/>
      <c r="D8" s="111"/>
      <c r="E8" s="32"/>
      <c r="F8"/>
    </row>
    <row r="9" spans="1:6" s="33" customFormat="1" ht="15">
      <c r="A9" s="158"/>
      <c r="B9" s="148"/>
      <c r="C9" s="111"/>
      <c r="D9" s="111"/>
      <c r="E9" s="32"/>
      <c r="F9"/>
    </row>
    <row r="10" spans="1:6" s="33" customFormat="1" ht="15">
      <c r="A10" s="158"/>
      <c r="B10" s="148"/>
      <c r="C10" s="111"/>
      <c r="D10" s="111"/>
      <c r="E10" s="32"/>
      <c r="F10"/>
    </row>
    <row r="11" spans="1:6" s="33" customFormat="1" ht="15">
      <c r="A11" s="158"/>
      <c r="B11" s="148"/>
      <c r="C11" s="111"/>
      <c r="D11" s="111"/>
      <c r="E11" s="32"/>
      <c r="F11"/>
    </row>
    <row r="12" spans="1:6" s="33" customFormat="1" ht="15">
      <c r="A12" s="158"/>
      <c r="B12" s="148"/>
      <c r="C12" s="111"/>
      <c r="D12" s="111"/>
      <c r="E12" s="32"/>
      <c r="F12"/>
    </row>
    <row r="13" spans="1:6" s="33" customFormat="1" ht="15">
      <c r="A13" s="158"/>
      <c r="B13" s="148"/>
      <c r="C13" s="111"/>
      <c r="D13" s="111"/>
      <c r="E13" s="32"/>
      <c r="F13"/>
    </row>
    <row r="14" spans="1:6" s="33" customFormat="1" ht="15">
      <c r="A14" s="158"/>
      <c r="B14" s="148"/>
      <c r="C14" s="111"/>
      <c r="D14" s="111"/>
      <c r="E14" s="32"/>
      <c r="F14"/>
    </row>
    <row r="15" spans="1:6" s="33" customFormat="1" ht="15">
      <c r="A15" s="158"/>
      <c r="B15" s="148"/>
      <c r="C15" s="111"/>
      <c r="D15" s="111"/>
      <c r="E15" s="32"/>
      <c r="F15"/>
    </row>
    <row r="16" spans="1:6" s="33" customFormat="1" ht="15">
      <c r="A16" s="158"/>
      <c r="B16" s="148"/>
      <c r="C16" s="111"/>
      <c r="D16" s="111"/>
      <c r="E16" s="32"/>
      <c r="F16"/>
    </row>
    <row r="17" spans="1:6" s="33" customFormat="1" ht="15">
      <c r="A17" s="158"/>
      <c r="B17" s="148"/>
      <c r="C17" s="111"/>
      <c r="D17" s="111"/>
      <c r="E17" s="32"/>
      <c r="F17"/>
    </row>
    <row r="18" spans="1:6" s="33" customFormat="1" ht="15">
      <c r="A18" s="158"/>
      <c r="B18" s="148"/>
      <c r="C18" s="111"/>
      <c r="D18" s="111"/>
      <c r="E18" s="32"/>
      <c r="F18"/>
    </row>
    <row r="19" spans="1:6" s="33" customFormat="1" ht="15">
      <c r="A19" s="158"/>
      <c r="B19" s="148"/>
      <c r="C19" s="111"/>
      <c r="D19" s="111"/>
      <c r="E19" s="32"/>
      <c r="F19"/>
    </row>
    <row r="20" spans="1:6" s="33" customFormat="1" ht="15">
      <c r="A20" s="158"/>
      <c r="B20" s="148"/>
      <c r="C20" s="111"/>
      <c r="D20" s="111"/>
      <c r="E20" s="32"/>
      <c r="F20"/>
    </row>
    <row r="21" spans="1:6" s="33" customFormat="1" ht="15">
      <c r="A21" s="158"/>
      <c r="B21" s="148"/>
      <c r="C21" s="111"/>
      <c r="D21" s="111"/>
      <c r="E21" s="32"/>
      <c r="F21"/>
    </row>
    <row r="22" spans="1:6" s="33" customFormat="1" ht="15">
      <c r="A22" s="158"/>
      <c r="B22" s="148"/>
      <c r="C22" s="111"/>
      <c r="D22" s="111"/>
      <c r="E22" s="32"/>
      <c r="F22"/>
    </row>
    <row r="23" spans="1:6" s="33" customFormat="1" ht="15">
      <c r="A23" s="158"/>
      <c r="B23" s="148"/>
      <c r="C23" s="111"/>
      <c r="D23" s="111"/>
      <c r="E23" s="32"/>
      <c r="F23"/>
    </row>
    <row r="24" spans="1:6" s="33" customFormat="1" ht="15">
      <c r="A24" s="158"/>
      <c r="B24" s="148"/>
      <c r="C24" s="111"/>
      <c r="D24" s="111"/>
      <c r="E24" s="32"/>
      <c r="F24"/>
    </row>
    <row r="25" spans="1:6" s="33" customFormat="1" ht="15">
      <c r="A25" s="158"/>
      <c r="B25" s="148"/>
      <c r="C25" s="111"/>
      <c r="D25" s="111"/>
      <c r="E25" s="32"/>
      <c r="F25"/>
    </row>
    <row r="26" spans="1:6" s="33" customFormat="1" ht="15">
      <c r="A26" s="158"/>
      <c r="B26" s="148"/>
      <c r="C26" s="111"/>
      <c r="D26" s="111"/>
      <c r="E26" s="32"/>
      <c r="F26"/>
    </row>
    <row r="27" spans="1:6" s="33" customFormat="1" ht="15">
      <c r="A27" s="158"/>
      <c r="B27" s="148"/>
      <c r="C27" s="111"/>
      <c r="D27" s="111"/>
      <c r="E27" s="32"/>
      <c r="F27"/>
    </row>
    <row r="28" spans="1:6" s="33" customFormat="1" ht="15">
      <c r="A28" s="158"/>
      <c r="B28" s="148"/>
      <c r="C28" s="111"/>
      <c r="D28" s="111"/>
      <c r="E28" s="32"/>
      <c r="F28"/>
    </row>
    <row r="29" spans="1:6" s="33" customFormat="1" ht="15">
      <c r="A29" s="158"/>
      <c r="B29" s="148"/>
      <c r="C29" s="111"/>
      <c r="D29" s="111"/>
      <c r="E29" s="32"/>
      <c r="F29"/>
    </row>
    <row r="30" spans="1:6" s="33" customFormat="1" ht="15">
      <c r="A30" s="158"/>
      <c r="B30" s="148"/>
      <c r="C30" s="111"/>
      <c r="D30" s="111"/>
      <c r="E30" s="32"/>
      <c r="F30"/>
    </row>
    <row r="31" spans="1:6" s="33" customFormat="1" ht="15">
      <c r="A31" s="158"/>
      <c r="B31" s="148"/>
      <c r="C31" s="111"/>
      <c r="D31" s="111"/>
      <c r="E31" s="32"/>
      <c r="F31"/>
    </row>
    <row r="32" spans="1:6" s="33" customFormat="1" ht="15">
      <c r="A32" s="158"/>
      <c r="B32" s="148"/>
      <c r="C32" s="111"/>
      <c r="D32" s="111"/>
      <c r="E32" s="32"/>
      <c r="F32"/>
    </row>
    <row r="33" spans="1:6" s="33" customFormat="1" ht="15">
      <c r="A33" s="158"/>
      <c r="B33" s="148"/>
      <c r="C33" s="111"/>
      <c r="D33" s="111"/>
      <c r="E33" s="32"/>
      <c r="F33"/>
    </row>
    <row r="34" spans="1:6" s="33" customFormat="1" ht="15">
      <c r="A34" s="158"/>
      <c r="B34" s="148"/>
      <c r="C34" s="111"/>
      <c r="D34" s="111"/>
      <c r="E34" s="32"/>
      <c r="F34"/>
    </row>
    <row r="35" spans="1:6" s="33" customFormat="1" ht="15">
      <c r="A35" s="158"/>
      <c r="B35" s="148"/>
      <c r="C35" s="111"/>
      <c r="D35" s="111"/>
      <c r="E35" s="32"/>
      <c r="F35"/>
    </row>
    <row r="36" spans="1:6" s="33" customFormat="1" ht="15">
      <c r="A36" s="158"/>
      <c r="B36" s="148"/>
      <c r="C36" s="111"/>
      <c r="D36" s="111"/>
      <c r="E36" s="32"/>
      <c r="F36"/>
    </row>
    <row r="37" spans="1:6" s="33" customFormat="1" ht="15">
      <c r="A37" s="158"/>
      <c r="B37" s="148"/>
      <c r="C37" s="111"/>
      <c r="D37" s="111"/>
      <c r="E37" s="32"/>
      <c r="F37"/>
    </row>
    <row r="38" spans="1:6" s="33" customFormat="1" ht="15">
      <c r="A38" s="158"/>
      <c r="B38" s="148"/>
      <c r="C38" s="111"/>
      <c r="D38" s="111"/>
      <c r="E38" s="32"/>
      <c r="F38"/>
    </row>
    <row r="39" spans="1:6" s="33" customFormat="1" ht="15">
      <c r="A39" s="158"/>
      <c r="B39" s="148"/>
      <c r="C39" s="111"/>
      <c r="D39" s="111"/>
      <c r="E39" s="32"/>
      <c r="F39"/>
    </row>
    <row r="40" spans="1:6" s="33" customFormat="1" ht="15">
      <c r="A40" s="158"/>
      <c r="B40" s="148"/>
      <c r="C40" s="111"/>
      <c r="D40" s="111"/>
      <c r="E40" s="32"/>
      <c r="F40"/>
    </row>
    <row r="41" spans="1:6" s="33" customFormat="1" ht="15">
      <c r="A41" s="158"/>
      <c r="B41" s="148"/>
      <c r="C41" s="111"/>
      <c r="D41" s="111"/>
      <c r="E41" s="32"/>
      <c r="F41"/>
    </row>
    <row r="42" spans="1:6" s="33" customFormat="1" ht="15">
      <c r="A42" s="158"/>
      <c r="B42" s="148"/>
      <c r="C42" s="111"/>
      <c r="D42" s="111"/>
      <c r="E42" s="32"/>
      <c r="F42"/>
    </row>
    <row r="43" spans="1:6" s="33" customFormat="1" ht="15">
      <c r="A43" s="158"/>
      <c r="B43" s="148"/>
      <c r="C43" s="111"/>
      <c r="D43" s="111"/>
      <c r="E43" s="32"/>
      <c r="F43"/>
    </row>
    <row r="44" spans="1:6" s="33" customFormat="1" ht="15">
      <c r="A44" s="158"/>
      <c r="B44" s="148"/>
      <c r="C44" s="111"/>
      <c r="D44" s="111"/>
      <c r="E44" s="32"/>
      <c r="F44"/>
    </row>
    <row r="45" spans="1:6" s="33" customFormat="1" ht="15">
      <c r="A45" s="158"/>
      <c r="B45" s="148"/>
      <c r="C45" s="111"/>
      <c r="D45" s="111"/>
      <c r="E45" s="32"/>
      <c r="F45"/>
    </row>
    <row r="46" spans="1:6" s="33" customFormat="1" ht="15">
      <c r="A46" s="158"/>
      <c r="B46" s="148"/>
      <c r="C46" s="111"/>
      <c r="D46" s="111"/>
      <c r="E46" s="32"/>
      <c r="F46"/>
    </row>
    <row r="47" spans="1:6" s="33" customFormat="1" ht="15">
      <c r="A47" s="158"/>
      <c r="B47" s="148"/>
      <c r="C47" s="111"/>
      <c r="D47" s="111"/>
      <c r="E47" s="32"/>
      <c r="F47"/>
    </row>
    <row r="48" spans="1:6" s="33" customFormat="1" ht="15">
      <c r="A48" s="158"/>
      <c r="B48" s="148"/>
      <c r="C48" s="111"/>
      <c r="D48" s="111"/>
      <c r="E48" s="32"/>
      <c r="F48"/>
    </row>
    <row r="49" spans="1:6" s="33" customFormat="1" ht="15">
      <c r="A49" s="158"/>
      <c r="B49" s="148"/>
      <c r="C49" s="111"/>
      <c r="D49" s="111"/>
      <c r="E49" s="32"/>
      <c r="F49"/>
    </row>
    <row r="50" spans="1:6" s="33" customFormat="1" ht="15">
      <c r="A50" s="158"/>
      <c r="B50" s="148"/>
      <c r="C50" s="111"/>
      <c r="D50" s="111"/>
      <c r="E50" s="32"/>
      <c r="F50"/>
    </row>
    <row r="51" spans="1:6" s="33" customFormat="1" ht="15">
      <c r="A51" s="158"/>
      <c r="B51" s="148"/>
      <c r="C51" s="111"/>
      <c r="D51" s="111"/>
      <c r="E51" s="32"/>
      <c r="F51"/>
    </row>
    <row r="52" spans="1:6" s="33" customFormat="1" ht="15">
      <c r="A52" s="158"/>
      <c r="B52" s="148"/>
      <c r="C52" s="111"/>
      <c r="D52" s="111"/>
      <c r="E52" s="32"/>
      <c r="F52"/>
    </row>
    <row r="53" spans="1:6" s="33" customFormat="1" ht="15">
      <c r="A53" s="158"/>
      <c r="B53" s="148"/>
      <c r="C53" s="111"/>
      <c r="D53" s="111"/>
      <c r="E53" s="32"/>
      <c r="F53"/>
    </row>
    <row r="54" spans="1:6" s="33" customFormat="1" ht="15">
      <c r="A54" s="158"/>
      <c r="B54" s="148"/>
      <c r="C54" s="111"/>
      <c r="D54" s="111"/>
      <c r="E54" s="32"/>
      <c r="F54"/>
    </row>
    <row r="55" spans="1:6" s="33" customFormat="1" ht="15">
      <c r="A55" s="158"/>
      <c r="B55" s="148"/>
      <c r="C55" s="111"/>
      <c r="D55" s="111"/>
      <c r="E55" s="32"/>
      <c r="F55"/>
    </row>
    <row r="56" spans="1:6" s="33" customFormat="1" ht="15">
      <c r="A56" s="158"/>
      <c r="B56" s="148"/>
      <c r="C56" s="111"/>
      <c r="D56" s="111"/>
      <c r="E56" s="32"/>
      <c r="F56"/>
    </row>
    <row r="57" spans="1:6" s="33" customFormat="1" ht="15">
      <c r="A57" s="158"/>
      <c r="B57" s="148"/>
      <c r="C57" s="111"/>
      <c r="D57" s="111"/>
      <c r="E57" s="32"/>
      <c r="F57"/>
    </row>
    <row r="58" spans="1:6" s="33" customFormat="1" ht="15">
      <c r="A58" s="158"/>
      <c r="B58" s="148"/>
      <c r="C58" s="111"/>
      <c r="D58" s="111"/>
      <c r="E58" s="32"/>
      <c r="F58"/>
    </row>
    <row r="59" spans="1:6" s="33" customFormat="1" ht="15">
      <c r="A59" s="158"/>
      <c r="B59" s="148"/>
      <c r="C59" s="111"/>
      <c r="D59" s="111"/>
      <c r="E59" s="32"/>
      <c r="F59"/>
    </row>
    <row r="60" spans="1:6" s="33" customFormat="1" ht="15">
      <c r="A60" s="158"/>
      <c r="B60" s="148"/>
      <c r="C60" s="111"/>
      <c r="D60" s="111"/>
      <c r="E60" s="32"/>
      <c r="F60"/>
    </row>
    <row r="61" spans="1:6" s="33" customFormat="1" ht="15">
      <c r="A61" s="158"/>
      <c r="B61" s="148"/>
      <c r="C61" s="111"/>
      <c r="D61" s="111"/>
      <c r="E61" s="32"/>
      <c r="F61"/>
    </row>
    <row r="62" spans="1:6" s="33" customFormat="1" ht="15">
      <c r="A62" s="158"/>
      <c r="B62" s="148"/>
      <c r="C62" s="111"/>
      <c r="D62" s="111"/>
      <c r="E62" s="32"/>
      <c r="F62"/>
    </row>
    <row r="63" spans="1:6" s="33" customFormat="1" ht="15">
      <c r="A63" s="158"/>
      <c r="B63" s="148"/>
      <c r="C63" s="111"/>
      <c r="D63" s="111"/>
      <c r="E63" s="32"/>
      <c r="F63"/>
    </row>
    <row r="64" spans="1:6" s="33" customFormat="1" ht="15">
      <c r="A64" s="158"/>
      <c r="B64" s="148"/>
      <c r="C64" s="111"/>
      <c r="D64" s="111"/>
      <c r="E64" s="32"/>
      <c r="F64"/>
    </row>
    <row r="65" spans="1:6" s="33" customFormat="1" ht="15">
      <c r="A65" s="158"/>
      <c r="B65" s="148"/>
      <c r="C65" s="111"/>
      <c r="D65" s="111"/>
      <c r="E65" s="32"/>
      <c r="F65"/>
    </row>
    <row r="66" spans="1:6" s="33" customFormat="1" ht="15">
      <c r="A66" s="158"/>
      <c r="B66" s="148"/>
      <c r="C66" s="111"/>
      <c r="D66" s="111"/>
      <c r="E66" s="32"/>
      <c r="F66"/>
    </row>
    <row r="67" spans="1:6" s="33" customFormat="1" ht="15">
      <c r="A67" s="158"/>
      <c r="B67" s="148"/>
      <c r="C67" s="111"/>
      <c r="D67" s="111"/>
      <c r="E67" s="32"/>
      <c r="F67"/>
    </row>
    <row r="68" spans="1:6" s="33" customFormat="1" ht="15">
      <c r="A68" s="158"/>
      <c r="B68" s="148"/>
      <c r="C68" s="111"/>
      <c r="D68" s="111"/>
      <c r="E68" s="32"/>
      <c r="F68"/>
    </row>
    <row r="69" spans="1:6" s="33" customFormat="1" ht="15">
      <c r="A69" s="158"/>
      <c r="B69" s="148"/>
      <c r="C69" s="111"/>
      <c r="D69" s="111"/>
      <c r="E69" s="32"/>
      <c r="F69"/>
    </row>
    <row r="70" spans="1:6" s="33" customFormat="1" ht="15">
      <c r="A70" s="158"/>
      <c r="B70" s="148"/>
      <c r="C70" s="111"/>
      <c r="D70" s="111"/>
      <c r="E70" s="32"/>
      <c r="F70"/>
    </row>
    <row r="71" spans="1:6" s="33" customFormat="1" ht="15">
      <c r="A71" s="158"/>
      <c r="B71" s="148"/>
      <c r="C71" s="111"/>
      <c r="D71" s="111"/>
      <c r="E71" s="32"/>
      <c r="F71"/>
    </row>
    <row r="72" spans="1:6" s="33" customFormat="1" ht="15">
      <c r="A72" s="158"/>
      <c r="B72" s="148"/>
      <c r="C72" s="111"/>
      <c r="D72" s="111"/>
      <c r="E72" s="32"/>
      <c r="F72"/>
    </row>
    <row r="73" spans="1:6" s="33" customFormat="1" ht="15">
      <c r="A73" s="158"/>
      <c r="B73" s="148"/>
      <c r="C73" s="111"/>
      <c r="D73" s="111"/>
      <c r="E73" s="32"/>
      <c r="F73"/>
    </row>
    <row r="74" spans="1:6" s="33" customFormat="1" ht="15">
      <c r="A74" s="158"/>
      <c r="B74" s="148"/>
      <c r="C74" s="111"/>
      <c r="D74" s="111"/>
      <c r="E74" s="32"/>
      <c r="F74"/>
    </row>
    <row r="75" spans="1:6" s="33" customFormat="1" ht="15">
      <c r="A75" s="158"/>
      <c r="B75" s="148"/>
      <c r="C75" s="111"/>
      <c r="D75" s="111"/>
      <c r="E75" s="32"/>
      <c r="F75"/>
    </row>
    <row r="76" spans="1:6" s="33" customFormat="1" ht="15">
      <c r="A76" s="158"/>
      <c r="B76" s="148"/>
      <c r="C76" s="111"/>
      <c r="D76" s="111"/>
      <c r="E76" s="32"/>
      <c r="F76"/>
    </row>
    <row r="77" spans="1:6" s="33" customFormat="1" ht="15">
      <c r="A77" s="158"/>
      <c r="B77" s="148"/>
      <c r="C77" s="111"/>
      <c r="D77" s="111"/>
      <c r="E77" s="32"/>
      <c r="F77"/>
    </row>
    <row r="78" spans="1:6" s="33" customFormat="1" ht="15">
      <c r="A78" s="158"/>
      <c r="B78" s="148"/>
      <c r="C78" s="111"/>
      <c r="D78" s="111"/>
      <c r="E78" s="32"/>
      <c r="F78"/>
    </row>
    <row r="79" spans="1:6" s="33" customFormat="1" ht="15">
      <c r="A79" s="158"/>
      <c r="B79" s="148"/>
      <c r="C79" s="111"/>
      <c r="D79" s="111"/>
      <c r="E79" s="32"/>
      <c r="F79"/>
    </row>
    <row r="80" spans="1:6" s="33" customFormat="1" ht="15">
      <c r="A80" s="158"/>
      <c r="B80" s="148"/>
      <c r="C80" s="111"/>
      <c r="D80" s="111"/>
      <c r="E80" s="32"/>
      <c r="F80"/>
    </row>
    <row r="81" spans="1:6" s="33" customFormat="1" ht="15">
      <c r="A81" s="158"/>
      <c r="B81" s="148"/>
      <c r="C81" s="111"/>
      <c r="D81" s="111"/>
      <c r="E81" s="32"/>
      <c r="F81"/>
    </row>
    <row r="82" spans="1:6" s="33" customFormat="1" ht="15">
      <c r="A82" s="158"/>
      <c r="B82" s="148"/>
      <c r="C82" s="111"/>
      <c r="D82" s="111"/>
      <c r="E82" s="32"/>
      <c r="F82"/>
    </row>
    <row r="83" spans="1:6" s="33" customFormat="1" ht="15">
      <c r="A83" s="158"/>
      <c r="B83" s="148"/>
      <c r="C83" s="111"/>
      <c r="D83" s="111"/>
      <c r="E83" s="32"/>
      <c r="F83"/>
    </row>
    <row r="84" spans="1:6" s="33" customFormat="1" ht="15">
      <c r="A84" s="158"/>
      <c r="B84" s="148"/>
      <c r="C84" s="111"/>
      <c r="D84" s="111"/>
      <c r="E84" s="32"/>
      <c r="F84"/>
    </row>
    <row r="85" spans="1:6" s="33" customFormat="1" ht="15">
      <c r="A85" s="158"/>
      <c r="B85" s="148"/>
      <c r="C85" s="111"/>
      <c r="D85" s="111"/>
      <c r="E85" s="32"/>
      <c r="F85"/>
    </row>
    <row r="86" spans="1:6" s="33" customFormat="1" ht="15">
      <c r="A86" s="158"/>
      <c r="B86" s="148"/>
      <c r="C86" s="111"/>
      <c r="D86" s="111"/>
      <c r="E86" s="32"/>
      <c r="F86"/>
    </row>
    <row r="87" spans="1:6" s="33" customFormat="1" ht="15">
      <c r="A87" s="158"/>
      <c r="B87" s="148"/>
      <c r="C87" s="111"/>
      <c r="D87" s="111"/>
      <c r="E87" s="32"/>
      <c r="F87"/>
    </row>
    <row r="88" spans="1:6" s="33" customFormat="1" ht="15">
      <c r="A88" s="158"/>
      <c r="B88" s="148"/>
      <c r="C88" s="111"/>
      <c r="D88" s="111"/>
      <c r="E88" s="32"/>
      <c r="F88"/>
    </row>
    <row r="89" spans="1:6" s="33" customFormat="1" ht="15">
      <c r="A89" s="158"/>
      <c r="B89" s="148"/>
      <c r="C89" s="111"/>
      <c r="D89" s="111"/>
      <c r="E89" s="32"/>
      <c r="F89"/>
    </row>
    <row r="90" spans="1:6" s="33" customFormat="1" ht="15">
      <c r="A90" s="158"/>
      <c r="B90" s="148"/>
      <c r="C90" s="111"/>
      <c r="D90" s="111"/>
      <c r="E90" s="32"/>
      <c r="F90"/>
    </row>
    <row r="91" spans="1:6" s="33" customFormat="1" ht="15">
      <c r="A91" s="158"/>
      <c r="B91" s="148"/>
      <c r="C91" s="111"/>
      <c r="D91" s="111"/>
      <c r="E91" s="32"/>
      <c r="F91"/>
    </row>
    <row r="92" spans="1:6" s="33" customFormat="1" ht="15">
      <c r="A92" s="158"/>
      <c r="B92" s="148"/>
      <c r="C92" s="111"/>
      <c r="D92" s="111"/>
      <c r="E92" s="32"/>
      <c r="F92"/>
    </row>
    <row r="93" spans="1:6" s="33" customFormat="1" ht="15">
      <c r="A93" s="158"/>
      <c r="B93" s="148"/>
      <c r="C93" s="111"/>
      <c r="D93" s="111"/>
      <c r="E93" s="32"/>
      <c r="F93"/>
    </row>
    <row r="94" spans="1:6" s="33" customFormat="1" ht="15">
      <c r="A94" s="158"/>
      <c r="B94" s="148"/>
      <c r="C94" s="111"/>
      <c r="D94" s="111"/>
      <c r="E94" s="32"/>
      <c r="F94"/>
    </row>
    <row r="95" spans="1:6" s="33" customFormat="1" ht="15">
      <c r="A95" s="158"/>
      <c r="B95" s="148"/>
      <c r="C95" s="111"/>
      <c r="D95" s="111"/>
      <c r="E95" s="32"/>
      <c r="F95"/>
    </row>
    <row r="96" spans="1:6" s="33" customFormat="1" ht="15">
      <c r="A96" s="158"/>
      <c r="B96" s="148"/>
      <c r="C96" s="111"/>
      <c r="D96" s="111"/>
      <c r="E96" s="32"/>
      <c r="F96"/>
    </row>
    <row r="97" spans="1:6" s="33" customFormat="1" ht="15">
      <c r="A97" s="158"/>
      <c r="B97" s="148"/>
      <c r="C97" s="111"/>
      <c r="D97" s="111"/>
      <c r="E97" s="32"/>
      <c r="F97"/>
    </row>
    <row r="98" spans="1:6" s="33" customFormat="1" ht="15">
      <c r="A98" s="158"/>
      <c r="B98" s="148"/>
      <c r="C98" s="111"/>
      <c r="D98" s="111"/>
      <c r="E98" s="32"/>
      <c r="F98"/>
    </row>
    <row r="99" spans="1:6" s="33" customFormat="1" ht="15">
      <c r="A99" s="158"/>
      <c r="B99" s="148"/>
      <c r="C99" s="111"/>
      <c r="D99" s="111"/>
      <c r="E99" s="32"/>
      <c r="F99"/>
    </row>
    <row r="100" spans="1:6" s="33" customFormat="1" ht="15">
      <c r="A100" s="158"/>
      <c r="B100" s="148"/>
      <c r="C100" s="111"/>
      <c r="D100" s="111"/>
      <c r="E100" s="32"/>
      <c r="F100"/>
    </row>
    <row r="101" spans="1:6" s="33" customFormat="1" ht="15">
      <c r="A101" s="158"/>
      <c r="B101" s="148"/>
      <c r="C101" s="111"/>
      <c r="D101" s="111"/>
      <c r="E101" s="32"/>
      <c r="F101"/>
    </row>
    <row r="102" spans="1:6" s="33" customFormat="1" ht="15">
      <c r="A102" s="158"/>
      <c r="B102" s="148"/>
      <c r="C102" s="111"/>
      <c r="D102" s="111"/>
      <c r="E102" s="32"/>
      <c r="F102"/>
    </row>
    <row r="103" spans="1:6" s="33" customFormat="1" ht="15">
      <c r="A103" s="158"/>
      <c r="B103" s="148"/>
      <c r="C103" s="111"/>
      <c r="D103" s="111"/>
      <c r="E103" s="32"/>
      <c r="F103"/>
    </row>
    <row r="104" spans="1:6" s="33" customFormat="1" ht="15">
      <c r="A104" s="158"/>
      <c r="B104" s="148"/>
      <c r="C104" s="111"/>
      <c r="D104" s="111"/>
      <c r="E104" s="32"/>
      <c r="F104"/>
    </row>
    <row r="105" spans="1:6" s="33" customFormat="1" ht="15">
      <c r="A105" s="158"/>
      <c r="B105" s="148"/>
      <c r="C105" s="111"/>
      <c r="D105" s="111"/>
      <c r="E105" s="32"/>
      <c r="F105"/>
    </row>
    <row r="106" spans="1:6" s="33" customFormat="1" ht="15">
      <c r="A106" s="158"/>
      <c r="B106" s="148"/>
      <c r="C106" s="111"/>
      <c r="D106" s="111"/>
      <c r="E106" s="32"/>
      <c r="F106"/>
    </row>
    <row r="107" spans="1:6" s="33" customFormat="1" ht="15">
      <c r="A107" s="158"/>
      <c r="B107" s="148"/>
      <c r="C107" s="111"/>
      <c r="D107" s="111"/>
      <c r="E107" s="32"/>
      <c r="F107"/>
    </row>
    <row r="108" spans="1:6" s="33" customFormat="1" ht="15">
      <c r="A108" s="158"/>
      <c r="B108" s="148"/>
      <c r="C108" s="111"/>
      <c r="D108" s="111"/>
      <c r="E108" s="32"/>
      <c r="F108"/>
    </row>
    <row r="109" spans="1:6" s="33" customFormat="1" ht="15">
      <c r="A109" s="158"/>
      <c r="B109" s="148"/>
      <c r="C109" s="111"/>
      <c r="D109" s="111"/>
      <c r="E109" s="32"/>
      <c r="F109"/>
    </row>
    <row r="110" spans="1:6" s="33" customFormat="1" ht="15">
      <c r="A110" s="158"/>
      <c r="B110" s="148"/>
      <c r="C110" s="111"/>
      <c r="D110" s="111"/>
      <c r="E110" s="32"/>
      <c r="F110"/>
    </row>
    <row r="111" spans="1:6" s="33" customFormat="1" ht="15">
      <c r="A111" s="158"/>
      <c r="B111" s="148"/>
      <c r="C111" s="111"/>
      <c r="D111" s="111"/>
      <c r="E111" s="32"/>
      <c r="F111"/>
    </row>
    <row r="112" spans="1:6" s="33" customFormat="1" ht="15">
      <c r="A112" s="158"/>
      <c r="B112" s="148"/>
      <c r="C112" s="111"/>
      <c r="D112" s="111"/>
      <c r="E112" s="32"/>
      <c r="F112"/>
    </row>
    <row r="113" spans="1:6" s="33" customFormat="1" ht="15">
      <c r="A113" s="158"/>
      <c r="B113" s="148"/>
      <c r="C113" s="111"/>
      <c r="D113" s="111"/>
      <c r="E113" s="32"/>
      <c r="F113"/>
    </row>
    <row r="114" spans="1:6" s="33" customFormat="1" ht="15">
      <c r="A114" s="158"/>
      <c r="B114" s="148"/>
      <c r="C114" s="111"/>
      <c r="D114" s="111"/>
      <c r="E114" s="32"/>
      <c r="F114"/>
    </row>
    <row r="115" spans="1:6" s="33" customFormat="1" ht="15">
      <c r="A115" s="158"/>
      <c r="B115" s="148"/>
      <c r="C115" s="111"/>
      <c r="D115" s="111"/>
      <c r="E115" s="32"/>
      <c r="F115"/>
    </row>
    <row r="116" spans="1:6" s="33" customFormat="1" ht="15">
      <c r="A116" s="158"/>
      <c r="B116" s="148"/>
      <c r="C116" s="111"/>
      <c r="D116" s="111"/>
      <c r="E116" s="32"/>
      <c r="F116"/>
    </row>
    <row r="117" spans="1:6" s="33" customFormat="1" ht="15">
      <c r="A117" s="158"/>
      <c r="B117" s="148"/>
      <c r="C117" s="111"/>
      <c r="D117" s="111"/>
      <c r="E117" s="32"/>
      <c r="F117"/>
    </row>
    <row r="118" spans="1:6" s="33" customFormat="1" ht="15">
      <c r="A118" s="158"/>
      <c r="B118" s="148"/>
      <c r="C118" s="111"/>
      <c r="D118" s="111"/>
      <c r="E118" s="32"/>
      <c r="F118"/>
    </row>
    <row r="119" spans="1:6" s="33" customFormat="1" ht="15">
      <c r="A119" s="158"/>
      <c r="B119" s="148"/>
      <c r="C119" s="111"/>
      <c r="D119" s="111"/>
      <c r="E119" s="32"/>
      <c r="F119"/>
    </row>
    <row r="120" spans="1:6" s="33" customFormat="1" ht="15">
      <c r="A120" s="158"/>
      <c r="B120" s="148"/>
      <c r="C120" s="111"/>
      <c r="D120" s="111"/>
      <c r="E120" s="32"/>
      <c r="F120"/>
    </row>
    <row r="121" spans="1:6" s="33" customFormat="1" ht="15">
      <c r="A121" s="158"/>
      <c r="B121" s="148"/>
      <c r="C121" s="111"/>
      <c r="D121" s="111"/>
      <c r="E121" s="32"/>
      <c r="F121"/>
    </row>
    <row r="122" spans="1:6" s="33" customFormat="1" ht="15">
      <c r="A122" s="158"/>
      <c r="B122" s="148"/>
      <c r="C122" s="111"/>
      <c r="D122" s="111"/>
      <c r="E122" s="32"/>
      <c r="F122"/>
    </row>
    <row r="123" spans="1:6" s="33" customFormat="1" ht="15">
      <c r="A123" s="158"/>
      <c r="B123" s="148"/>
      <c r="C123" s="111"/>
      <c r="D123" s="111"/>
      <c r="E123" s="32"/>
      <c r="F123"/>
    </row>
    <row r="124" spans="1:6" s="33" customFormat="1" ht="15">
      <c r="A124" s="158"/>
      <c r="B124" s="148"/>
      <c r="C124" s="111"/>
      <c r="D124" s="111"/>
      <c r="E124" s="32"/>
      <c r="F124"/>
    </row>
    <row r="125" spans="1:6" s="33" customFormat="1" ht="15">
      <c r="A125" s="158"/>
      <c r="B125" s="148"/>
      <c r="C125" s="111"/>
      <c r="D125" s="111"/>
      <c r="E125" s="32"/>
      <c r="F125"/>
    </row>
    <row r="126" spans="1:6" s="33" customFormat="1" ht="15">
      <c r="A126" s="158"/>
      <c r="B126" s="148"/>
      <c r="C126" s="111"/>
      <c r="D126" s="111"/>
      <c r="E126" s="32"/>
      <c r="F126"/>
    </row>
    <row r="127" spans="1:6" s="33" customFormat="1" ht="15">
      <c r="A127" s="158"/>
      <c r="B127" s="148"/>
      <c r="C127" s="111"/>
      <c r="D127" s="111"/>
      <c r="E127" s="32"/>
      <c r="F127"/>
    </row>
    <row r="128" spans="1:6" s="33" customFormat="1" ht="15">
      <c r="A128" s="158"/>
      <c r="B128" s="148"/>
      <c r="C128" s="111"/>
      <c r="D128" s="111"/>
      <c r="E128" s="32"/>
      <c r="F128"/>
    </row>
    <row r="129" spans="1:6" s="33" customFormat="1" ht="15">
      <c r="A129" s="158"/>
      <c r="B129" s="148"/>
      <c r="C129" s="111"/>
      <c r="D129" s="111"/>
      <c r="E129" s="32"/>
      <c r="F129"/>
    </row>
    <row r="130" spans="1:6" s="33" customFormat="1" ht="15">
      <c r="A130" s="158"/>
      <c r="B130" s="148"/>
      <c r="C130" s="111"/>
      <c r="D130" s="111"/>
      <c r="E130" s="32"/>
      <c r="F130"/>
    </row>
    <row r="131" spans="1:6" s="33" customFormat="1" ht="15">
      <c r="A131" s="158"/>
      <c r="B131" s="148"/>
      <c r="C131" s="111"/>
      <c r="D131" s="111"/>
      <c r="E131" s="32"/>
      <c r="F131"/>
    </row>
    <row r="132" spans="1:6" s="33" customFormat="1" ht="15">
      <c r="A132" s="158"/>
      <c r="B132" s="148"/>
      <c r="C132" s="111"/>
      <c r="D132" s="111"/>
      <c r="E132" s="32"/>
      <c r="F132"/>
    </row>
    <row r="133" spans="1:6" s="33" customFormat="1" ht="15">
      <c r="A133" s="158"/>
      <c r="B133" s="148"/>
      <c r="C133" s="111"/>
      <c r="D133" s="111"/>
      <c r="E133" s="32"/>
      <c r="F133"/>
    </row>
    <row r="134" spans="1:6" s="33" customFormat="1" ht="15">
      <c r="A134" s="158"/>
      <c r="B134" s="148"/>
      <c r="C134" s="111"/>
      <c r="D134" s="111"/>
      <c r="E134" s="32"/>
      <c r="F134"/>
    </row>
    <row r="135" spans="1:6" s="33" customFormat="1" ht="15">
      <c r="A135" s="158"/>
      <c r="B135" s="148"/>
      <c r="C135" s="111"/>
      <c r="D135" s="111"/>
      <c r="E135" s="32"/>
      <c r="F135"/>
    </row>
    <row r="136" spans="1:6" s="33" customFormat="1" ht="15">
      <c r="A136" s="158"/>
      <c r="B136" s="148"/>
      <c r="C136" s="111"/>
      <c r="D136" s="111"/>
      <c r="E136" s="32"/>
      <c r="F136"/>
    </row>
    <row r="137" spans="1:6" s="33" customFormat="1" ht="15">
      <c r="A137" s="158"/>
      <c r="B137" s="148"/>
      <c r="C137" s="111"/>
      <c r="D137" s="111"/>
      <c r="E137" s="32"/>
      <c r="F137"/>
    </row>
    <row r="138" spans="1:6" s="33" customFormat="1" ht="15">
      <c r="A138" s="158"/>
      <c r="B138" s="148"/>
      <c r="C138" s="111"/>
      <c r="D138" s="111"/>
      <c r="E138" s="32"/>
      <c r="F138"/>
    </row>
    <row r="139" spans="1:6" s="33" customFormat="1" ht="15">
      <c r="A139" s="158"/>
      <c r="B139" s="148"/>
      <c r="C139" s="111"/>
      <c r="D139" s="111"/>
      <c r="E139" s="32"/>
      <c r="F139"/>
    </row>
    <row r="140" spans="1:6" s="33" customFormat="1" ht="15">
      <c r="A140" s="158"/>
      <c r="B140" s="148"/>
      <c r="C140" s="111"/>
      <c r="D140" s="111"/>
      <c r="E140" s="32"/>
      <c r="F140"/>
    </row>
    <row r="141" spans="1:6" s="33" customFormat="1" ht="15">
      <c r="A141" s="158"/>
      <c r="B141" s="148"/>
      <c r="C141" s="111"/>
      <c r="D141" s="111"/>
      <c r="E141" s="32"/>
      <c r="F141"/>
    </row>
    <row r="142" spans="1:6" s="33" customFormat="1" ht="15">
      <c r="A142" s="158"/>
      <c r="B142" s="148"/>
      <c r="C142" s="111"/>
      <c r="D142" s="111"/>
      <c r="E142" s="32"/>
      <c r="F142"/>
    </row>
    <row r="143" spans="1:6" s="33" customFormat="1" ht="15">
      <c r="A143" s="158"/>
      <c r="B143" s="148"/>
      <c r="C143" s="111"/>
      <c r="D143" s="111"/>
      <c r="E143" s="32"/>
      <c r="F143"/>
    </row>
    <row r="144" spans="1:6" s="33" customFormat="1" ht="15">
      <c r="A144" s="158"/>
      <c r="B144" s="148"/>
      <c r="C144" s="111"/>
      <c r="D144" s="111"/>
      <c r="E144" s="32"/>
      <c r="F144"/>
    </row>
    <row r="145" spans="1:6" s="33" customFormat="1" ht="15">
      <c r="A145" s="158"/>
      <c r="B145" s="148"/>
      <c r="C145" s="111"/>
      <c r="D145" s="111"/>
      <c r="E145" s="32"/>
      <c r="F145"/>
    </row>
    <row r="146" spans="1:6" s="33" customFormat="1" ht="15">
      <c r="A146" s="158"/>
      <c r="B146" s="148"/>
      <c r="C146" s="111"/>
      <c r="D146" s="111"/>
      <c r="E146" s="32"/>
      <c r="F146"/>
    </row>
    <row r="147" spans="1:6" s="33" customFormat="1" ht="15">
      <c r="A147" s="158"/>
      <c r="B147" s="148"/>
      <c r="C147" s="111"/>
      <c r="D147" s="111"/>
      <c r="E147" s="32"/>
      <c r="F147"/>
    </row>
    <row r="148" spans="1:6" s="33" customFormat="1" ht="15">
      <c r="A148" s="158"/>
      <c r="B148" s="148"/>
      <c r="C148" s="111"/>
      <c r="D148" s="111"/>
      <c r="E148" s="32"/>
      <c r="F148"/>
    </row>
    <row r="149" spans="1:6" s="33" customFormat="1" ht="15">
      <c r="A149" s="158"/>
      <c r="B149" s="148"/>
      <c r="C149" s="111"/>
      <c r="D149" s="111"/>
      <c r="E149" s="32"/>
      <c r="F149"/>
    </row>
    <row r="150" spans="1:6" s="33" customFormat="1" ht="15">
      <c r="A150" s="158"/>
      <c r="B150" s="148"/>
      <c r="C150" s="111"/>
      <c r="D150" s="111"/>
      <c r="E150" s="32"/>
      <c r="F150"/>
    </row>
    <row r="151" spans="1:6" s="33" customFormat="1" ht="15">
      <c r="A151" s="158"/>
      <c r="B151" s="148"/>
      <c r="C151" s="111"/>
      <c r="D151" s="111"/>
      <c r="E151" s="32"/>
      <c r="F151"/>
    </row>
    <row r="152" spans="1:6" s="33" customFormat="1" ht="15">
      <c r="A152" s="158"/>
      <c r="B152" s="148"/>
      <c r="C152" s="111"/>
      <c r="D152" s="111"/>
      <c r="E152" s="32"/>
      <c r="F152"/>
    </row>
    <row r="153" spans="1:6" s="33" customFormat="1" ht="15">
      <c r="A153" s="158"/>
      <c r="B153" s="148"/>
      <c r="C153" s="111"/>
      <c r="D153" s="111"/>
      <c r="E153" s="32"/>
      <c r="F153"/>
    </row>
    <row r="154" spans="1:6" s="33" customFormat="1" ht="15">
      <c r="A154" s="158"/>
      <c r="B154" s="148"/>
      <c r="C154" s="111"/>
      <c r="D154" s="111"/>
      <c r="E154" s="32"/>
      <c r="F154"/>
    </row>
    <row r="155" spans="1:6" s="33" customFormat="1" ht="15">
      <c r="A155" s="158"/>
      <c r="B155" s="148"/>
      <c r="C155" s="111"/>
      <c r="D155" s="111"/>
      <c r="E155" s="32"/>
      <c r="F155"/>
    </row>
    <row r="156" spans="1:6" s="33" customFormat="1" ht="15">
      <c r="A156" s="158"/>
      <c r="B156" s="148"/>
      <c r="C156" s="111"/>
      <c r="D156" s="111"/>
      <c r="E156" s="32"/>
      <c r="F156"/>
    </row>
    <row r="157" spans="1:6" s="33" customFormat="1" ht="15">
      <c r="A157" s="158"/>
      <c r="B157" s="148"/>
      <c r="C157" s="111"/>
      <c r="D157" s="111"/>
      <c r="E157" s="32"/>
      <c r="F157"/>
    </row>
    <row r="158" spans="1:6" s="33" customFormat="1" ht="15">
      <c r="A158" s="158"/>
      <c r="B158" s="148"/>
      <c r="C158" s="111"/>
      <c r="D158" s="111"/>
      <c r="E158" s="32"/>
      <c r="F158"/>
    </row>
    <row r="159" spans="1:6" s="33" customFormat="1" ht="15">
      <c r="A159" s="158"/>
      <c r="B159" s="148"/>
      <c r="C159" s="111"/>
      <c r="D159" s="111"/>
      <c r="E159" s="32"/>
      <c r="F159"/>
    </row>
    <row r="160" spans="1:6" s="33" customFormat="1" ht="15">
      <c r="A160" s="158"/>
      <c r="B160" s="148"/>
      <c r="C160" s="111"/>
      <c r="D160" s="111"/>
      <c r="E160" s="32"/>
      <c r="F160"/>
    </row>
    <row r="161" spans="1:6" s="33" customFormat="1" ht="15">
      <c r="A161" s="158"/>
      <c r="B161" s="148"/>
      <c r="C161" s="111"/>
      <c r="D161" s="111"/>
      <c r="E161" s="32"/>
      <c r="F161"/>
    </row>
    <row r="162" spans="1:6" s="33" customFormat="1" ht="15">
      <c r="A162" s="158"/>
      <c r="B162" s="148"/>
      <c r="C162" s="111"/>
      <c r="D162" s="111"/>
      <c r="E162" s="32"/>
      <c r="F162"/>
    </row>
    <row r="163" spans="1:6" s="33" customFormat="1" ht="15">
      <c r="A163" s="158"/>
      <c r="B163" s="148"/>
      <c r="C163" s="111"/>
      <c r="D163" s="111"/>
      <c r="E163" s="32"/>
      <c r="F163"/>
    </row>
    <row r="164" spans="1:6" s="33" customFormat="1" ht="15">
      <c r="A164" s="158"/>
      <c r="B164" s="148"/>
      <c r="C164" s="111"/>
      <c r="D164" s="111"/>
      <c r="E164" s="32"/>
      <c r="F164"/>
    </row>
    <row r="165" spans="1:6" s="33" customFormat="1" ht="15">
      <c r="A165" s="158"/>
      <c r="B165" s="148"/>
      <c r="C165" s="111"/>
      <c r="D165" s="111"/>
      <c r="E165" s="32"/>
      <c r="F165"/>
    </row>
    <row r="166" spans="1:6" s="33" customFormat="1" ht="15">
      <c r="A166" s="158"/>
      <c r="B166" s="148"/>
      <c r="C166" s="111"/>
      <c r="D166" s="111"/>
      <c r="E166" s="32"/>
      <c r="F166"/>
    </row>
    <row r="167" spans="1:6" s="33" customFormat="1" ht="15">
      <c r="A167" s="158"/>
      <c r="B167" s="148"/>
      <c r="C167" s="111"/>
      <c r="D167" s="111"/>
      <c r="E167" s="32"/>
      <c r="F167"/>
    </row>
    <row r="168" spans="1:6" s="33" customFormat="1" ht="15">
      <c r="A168" s="158"/>
      <c r="B168" s="148"/>
      <c r="C168" s="111"/>
      <c r="D168" s="111"/>
      <c r="E168" s="32"/>
      <c r="F168"/>
    </row>
    <row r="169" spans="1:6" s="33" customFormat="1" ht="15">
      <c r="A169" s="158"/>
      <c r="B169" s="148"/>
      <c r="C169" s="111"/>
      <c r="D169" s="111"/>
      <c r="E169" s="32"/>
      <c r="F169"/>
    </row>
    <row r="170" spans="1:6" s="33" customFormat="1" ht="15">
      <c r="A170" s="158"/>
      <c r="B170" s="148"/>
      <c r="C170" s="111"/>
      <c r="D170" s="111"/>
      <c r="E170" s="32"/>
      <c r="F170"/>
    </row>
    <row r="171" spans="1:6" s="33" customFormat="1" ht="15">
      <c r="A171" s="158"/>
      <c r="B171" s="148"/>
      <c r="C171" s="111"/>
      <c r="D171" s="111"/>
      <c r="E171" s="32"/>
      <c r="F171"/>
    </row>
    <row r="172" spans="1:6" s="33" customFormat="1" ht="15">
      <c r="A172" s="158"/>
      <c r="B172" s="148"/>
      <c r="C172" s="111"/>
      <c r="D172" s="111"/>
      <c r="E172" s="32"/>
      <c r="F172"/>
    </row>
    <row r="173" spans="1:6" s="33" customFormat="1" ht="15">
      <c r="A173" s="158"/>
      <c r="B173" s="148"/>
      <c r="C173" s="111"/>
      <c r="D173" s="111"/>
      <c r="E173" s="32"/>
      <c r="F173"/>
    </row>
    <row r="174" spans="1:6" s="33" customFormat="1" ht="15">
      <c r="A174" s="158"/>
      <c r="B174" s="148"/>
      <c r="C174" s="111"/>
      <c r="D174" s="111"/>
      <c r="E174" s="32"/>
      <c r="F174"/>
    </row>
    <row r="175" spans="1:6" s="33" customFormat="1" ht="15">
      <c r="A175" s="158"/>
      <c r="B175" s="148"/>
      <c r="C175" s="111"/>
      <c r="D175" s="111"/>
      <c r="E175" s="32"/>
      <c r="F175"/>
    </row>
    <row r="176" spans="1:6" s="33" customFormat="1" ht="15">
      <c r="A176" s="158"/>
      <c r="B176" s="148"/>
      <c r="C176" s="111"/>
      <c r="D176" s="111"/>
      <c r="E176" s="32"/>
      <c r="F176"/>
    </row>
    <row r="177" spans="1:6" s="33" customFormat="1" ht="15">
      <c r="A177" s="158"/>
      <c r="B177" s="148"/>
      <c r="C177" s="111"/>
      <c r="D177" s="111"/>
      <c r="E177" s="32"/>
      <c r="F177"/>
    </row>
    <row r="178" spans="1:6" s="33" customFormat="1" ht="15">
      <c r="A178" s="158"/>
      <c r="B178" s="148"/>
      <c r="C178" s="111"/>
      <c r="D178" s="111"/>
      <c r="E178" s="32"/>
      <c r="F178"/>
    </row>
    <row r="179" spans="1:6" s="33" customFormat="1" ht="15">
      <c r="A179" s="158"/>
      <c r="B179" s="148"/>
      <c r="C179" s="111"/>
      <c r="D179" s="111"/>
      <c r="E179" s="32"/>
      <c r="F179"/>
    </row>
    <row r="180" spans="1:6" s="33" customFormat="1" ht="15">
      <c r="A180" s="158"/>
      <c r="B180" s="148"/>
      <c r="C180" s="111"/>
      <c r="D180" s="111"/>
      <c r="E180" s="32"/>
      <c r="F180"/>
    </row>
    <row r="181" spans="1:6" s="33" customFormat="1" ht="15">
      <c r="A181" s="158"/>
      <c r="B181" s="148"/>
      <c r="C181" s="111"/>
      <c r="D181" s="111"/>
      <c r="E181" s="32"/>
      <c r="F181"/>
    </row>
    <row r="182" spans="1:6" s="33" customFormat="1" ht="15">
      <c r="A182" s="158"/>
      <c r="B182" s="148"/>
      <c r="C182" s="111"/>
      <c r="D182" s="111"/>
      <c r="E182" s="32"/>
      <c r="F182"/>
    </row>
    <row r="183" spans="1:6" s="33" customFormat="1" ht="15">
      <c r="A183" s="158"/>
      <c r="B183" s="148"/>
      <c r="C183" s="111"/>
      <c r="D183" s="111"/>
      <c r="E183" s="32"/>
      <c r="F183"/>
    </row>
    <row r="184" spans="1:6" s="33" customFormat="1" ht="15">
      <c r="A184" s="158"/>
      <c r="B184" s="148"/>
      <c r="C184" s="111"/>
      <c r="D184" s="111"/>
      <c r="E184" s="32"/>
      <c r="F184"/>
    </row>
    <row r="185" spans="1:6" s="33" customFormat="1" ht="15">
      <c r="A185" s="158"/>
      <c r="B185" s="148"/>
      <c r="C185" s="111"/>
      <c r="D185" s="111"/>
      <c r="E185" s="32"/>
      <c r="F185"/>
    </row>
    <row r="186" spans="1:6" s="33" customFormat="1" ht="15">
      <c r="A186" s="158"/>
      <c r="B186" s="148"/>
      <c r="C186" s="111"/>
      <c r="D186" s="111"/>
      <c r="E186" s="32"/>
      <c r="F186"/>
    </row>
    <row r="187" spans="1:6" s="33" customFormat="1" ht="15">
      <c r="A187" s="158"/>
      <c r="B187" s="148"/>
      <c r="C187" s="111"/>
      <c r="D187" s="111"/>
      <c r="E187" s="32"/>
      <c r="F187"/>
    </row>
    <row r="188" spans="1:6" s="33" customFormat="1" ht="15">
      <c r="A188" s="158"/>
      <c r="B188" s="148"/>
      <c r="C188" s="111"/>
      <c r="D188" s="111"/>
      <c r="E188" s="32"/>
      <c r="F188"/>
    </row>
    <row r="189" spans="1:6" s="33" customFormat="1" ht="15">
      <c r="A189" s="158"/>
      <c r="B189" s="148"/>
      <c r="C189" s="111"/>
      <c r="D189" s="111"/>
      <c r="E189" s="32"/>
      <c r="F189"/>
    </row>
    <row r="190" spans="1:6" s="33" customFormat="1" ht="15">
      <c r="A190" s="158"/>
      <c r="B190" s="148"/>
      <c r="C190" s="111"/>
      <c r="D190" s="111"/>
      <c r="E190" s="32"/>
      <c r="F190"/>
    </row>
    <row r="191" spans="1:6" s="33" customFormat="1" ht="15">
      <c r="A191" s="158"/>
      <c r="B191" s="148"/>
      <c r="C191" s="111"/>
      <c r="D191" s="111"/>
      <c r="E191" s="32"/>
      <c r="F191"/>
    </row>
    <row r="192" spans="1:6" s="33" customFormat="1" ht="15">
      <c r="A192" s="158"/>
      <c r="B192" s="148"/>
      <c r="C192" s="111"/>
      <c r="D192" s="111"/>
      <c r="E192" s="32"/>
      <c r="F192"/>
    </row>
    <row r="193" spans="1:6" s="33" customFormat="1" ht="15">
      <c r="A193" s="158"/>
      <c r="B193" s="148"/>
      <c r="C193" s="111"/>
      <c r="D193" s="111"/>
      <c r="E193" s="32"/>
      <c r="F193"/>
    </row>
    <row r="194" spans="1:6" s="33" customFormat="1" ht="15">
      <c r="A194" s="158"/>
      <c r="B194" s="148"/>
      <c r="C194" s="111"/>
      <c r="D194" s="111"/>
      <c r="E194" s="32"/>
      <c r="F194"/>
    </row>
    <row r="195" spans="1:6" s="33" customFormat="1" ht="15">
      <c r="A195" s="158"/>
      <c r="B195" s="148"/>
      <c r="C195" s="111"/>
      <c r="D195" s="111"/>
      <c r="E195" s="32"/>
      <c r="F195"/>
    </row>
    <row r="196" spans="1:6" s="33" customFormat="1" ht="15">
      <c r="A196" s="158"/>
      <c r="B196" s="148"/>
      <c r="C196" s="111"/>
      <c r="D196" s="111"/>
      <c r="E196" s="32"/>
      <c r="F196"/>
    </row>
    <row r="197" spans="1:6" s="33" customFormat="1" ht="15">
      <c r="A197" s="158"/>
      <c r="B197" s="148"/>
      <c r="C197" s="111"/>
      <c r="D197" s="111"/>
      <c r="E197" s="32"/>
      <c r="F197"/>
    </row>
    <row r="198" spans="1:6" s="33" customFormat="1" ht="15">
      <c r="A198" s="158"/>
      <c r="B198" s="148"/>
      <c r="C198" s="111"/>
      <c r="D198" s="111"/>
      <c r="E198" s="32"/>
      <c r="F198"/>
    </row>
    <row r="199" spans="1:6" s="33" customFormat="1" ht="15">
      <c r="A199" s="158"/>
      <c r="B199" s="148"/>
      <c r="C199" s="111"/>
      <c r="D199" s="111"/>
      <c r="E199" s="32"/>
      <c r="F199"/>
    </row>
    <row r="200" spans="1:6" s="33" customFormat="1" ht="15">
      <c r="A200" s="158"/>
      <c r="B200" s="148"/>
      <c r="C200" s="111"/>
      <c r="D200" s="111"/>
      <c r="E200" s="32"/>
      <c r="F200"/>
    </row>
    <row r="201" spans="1:6" s="33" customFormat="1" ht="15">
      <c r="A201" s="158"/>
      <c r="B201" s="148"/>
      <c r="C201" s="111"/>
      <c r="D201" s="111"/>
      <c r="E201" s="32"/>
      <c r="F201"/>
    </row>
    <row r="202" spans="1:6" s="33" customFormat="1" ht="15">
      <c r="A202" s="158"/>
      <c r="B202" s="148"/>
      <c r="C202" s="111"/>
      <c r="D202" s="111"/>
      <c r="E202" s="32"/>
      <c r="F202"/>
    </row>
    <row r="203" spans="1:6" s="33" customFormat="1" ht="15">
      <c r="A203" s="158"/>
      <c r="B203" s="148"/>
      <c r="C203" s="111"/>
      <c r="D203" s="111"/>
      <c r="E203" s="32"/>
      <c r="F203"/>
    </row>
    <row r="204" spans="1:6" s="33" customFormat="1" ht="15">
      <c r="A204" s="158"/>
      <c r="B204" s="148"/>
      <c r="C204" s="111"/>
      <c r="D204" s="111"/>
      <c r="E204" s="32"/>
      <c r="F204"/>
    </row>
    <row r="205" spans="1:6" s="33" customFormat="1" ht="15">
      <c r="A205" s="158"/>
      <c r="B205" s="148"/>
      <c r="C205" s="111"/>
      <c r="D205" s="111"/>
      <c r="E205" s="32"/>
      <c r="F205"/>
    </row>
    <row r="206" spans="1:6" s="33" customFormat="1" ht="15">
      <c r="A206" s="158"/>
      <c r="B206" s="148"/>
      <c r="C206" s="111"/>
      <c r="D206" s="111"/>
      <c r="E206" s="32"/>
      <c r="F206"/>
    </row>
    <row r="207" spans="1:6" s="33" customFormat="1" ht="15">
      <c r="A207" s="158"/>
      <c r="B207" s="148"/>
      <c r="C207" s="111"/>
      <c r="D207" s="111"/>
      <c r="E207" s="32"/>
      <c r="F207"/>
    </row>
    <row r="208" spans="1:6" s="33" customFormat="1" ht="15">
      <c r="A208" s="158"/>
      <c r="B208" s="148"/>
      <c r="C208" s="111"/>
      <c r="D208" s="111"/>
      <c r="E208" s="32"/>
      <c r="F208"/>
    </row>
    <row r="209" spans="1:6" s="33" customFormat="1" ht="15">
      <c r="A209" s="158"/>
      <c r="B209" s="148"/>
      <c r="C209" s="111"/>
      <c r="D209" s="111"/>
      <c r="E209" s="32"/>
      <c r="F209"/>
    </row>
    <row r="210" spans="1:6" s="33" customFormat="1" ht="15">
      <c r="A210" s="158"/>
      <c r="B210" s="148"/>
      <c r="C210" s="111"/>
      <c r="D210" s="111"/>
      <c r="E210" s="32"/>
      <c r="F210"/>
    </row>
    <row r="211" spans="1:6" s="33" customFormat="1" ht="15">
      <c r="A211" s="158"/>
      <c r="B211" s="148"/>
      <c r="C211" s="111"/>
      <c r="D211" s="111"/>
      <c r="E211" s="32"/>
      <c r="F211"/>
    </row>
    <row r="212" spans="1:6" s="33" customFormat="1" ht="15">
      <c r="A212" s="158"/>
      <c r="B212" s="148"/>
      <c r="C212" s="111"/>
      <c r="D212" s="111"/>
      <c r="E212" s="32"/>
      <c r="F212"/>
    </row>
    <row r="213" spans="1:6" s="33" customFormat="1" ht="15">
      <c r="A213" s="158"/>
      <c r="B213" s="148"/>
      <c r="C213" s="111"/>
      <c r="D213" s="111"/>
      <c r="E213" s="32"/>
      <c r="F213"/>
    </row>
    <row r="214" spans="1:6" s="33" customFormat="1" ht="15">
      <c r="A214" s="158"/>
      <c r="B214" s="148"/>
      <c r="C214" s="111"/>
      <c r="D214" s="111"/>
      <c r="E214" s="32"/>
      <c r="F214"/>
    </row>
    <row r="215" spans="1:6" s="33" customFormat="1" ht="15">
      <c r="A215" s="158"/>
      <c r="B215" s="148"/>
      <c r="C215" s="111"/>
      <c r="D215" s="111"/>
      <c r="E215" s="32"/>
      <c r="F215"/>
    </row>
    <row r="216" spans="1:6" s="33" customFormat="1" ht="15">
      <c r="A216" s="158"/>
      <c r="B216" s="148"/>
      <c r="C216" s="111"/>
      <c r="D216" s="111"/>
      <c r="E216" s="32"/>
      <c r="F216"/>
    </row>
    <row r="217" spans="1:6" s="33" customFormat="1" ht="15">
      <c r="A217" s="158"/>
      <c r="B217" s="148"/>
      <c r="C217" s="111"/>
      <c r="D217" s="111"/>
      <c r="E217" s="32"/>
      <c r="F217"/>
    </row>
    <row r="218" spans="1:6" s="33" customFormat="1" ht="15">
      <c r="A218" s="158"/>
      <c r="B218" s="148"/>
      <c r="C218" s="111"/>
      <c r="D218" s="111"/>
      <c r="E218" s="32"/>
      <c r="F218"/>
    </row>
    <row r="219" spans="1:6" s="33" customFormat="1" ht="15">
      <c r="A219" s="158"/>
      <c r="B219" s="148"/>
      <c r="C219" s="111"/>
      <c r="D219" s="111"/>
      <c r="E219" s="32"/>
      <c r="F219"/>
    </row>
    <row r="220" spans="1:6" s="33" customFormat="1" ht="15">
      <c r="A220" s="158"/>
      <c r="B220" s="148"/>
      <c r="C220" s="111"/>
      <c r="D220" s="111"/>
      <c r="E220" s="32"/>
      <c r="F220"/>
    </row>
    <row r="221" spans="1:6" s="33" customFormat="1" ht="15">
      <c r="A221" s="158"/>
      <c r="B221" s="148"/>
      <c r="C221" s="111"/>
      <c r="D221" s="111"/>
      <c r="E221" s="32"/>
      <c r="F221"/>
    </row>
    <row r="222" spans="1:6" s="33" customFormat="1" ht="15">
      <c r="A222" s="158"/>
      <c r="B222" s="148"/>
      <c r="C222" s="111"/>
      <c r="D222" s="111"/>
      <c r="E222" s="32"/>
      <c r="F222"/>
    </row>
    <row r="223" spans="1:6" s="33" customFormat="1" ht="15">
      <c r="A223" s="158"/>
      <c r="B223" s="148"/>
      <c r="C223" s="111"/>
      <c r="D223" s="111"/>
      <c r="E223" s="32"/>
      <c r="F223"/>
    </row>
    <row r="224" spans="1:6" s="33" customFormat="1" ht="15">
      <c r="A224" s="158"/>
      <c r="B224" s="148"/>
      <c r="C224" s="111"/>
      <c r="D224" s="111"/>
      <c r="E224" s="32"/>
      <c r="F224"/>
    </row>
    <row r="225" spans="1:6" s="33" customFormat="1" ht="15">
      <c r="A225" s="158"/>
      <c r="B225" s="148"/>
      <c r="C225" s="111"/>
      <c r="D225" s="111"/>
      <c r="E225" s="32"/>
      <c r="F225"/>
    </row>
    <row r="226" spans="1:6" s="33" customFormat="1" ht="15">
      <c r="A226" s="158"/>
      <c r="B226" s="148"/>
      <c r="C226" s="111"/>
      <c r="D226" s="111"/>
      <c r="E226" s="32"/>
      <c r="F226"/>
    </row>
    <row r="227" spans="1:6" s="33" customFormat="1" ht="15">
      <c r="A227" s="158"/>
      <c r="B227" s="148"/>
      <c r="C227" s="111"/>
      <c r="D227" s="111"/>
      <c r="E227" s="32"/>
      <c r="F227"/>
    </row>
    <row r="228" spans="1:6" s="33" customFormat="1" ht="15">
      <c r="A228" s="158"/>
      <c r="B228" s="148"/>
      <c r="C228" s="111"/>
      <c r="D228" s="111"/>
      <c r="E228" s="32"/>
      <c r="F228"/>
    </row>
    <row r="229" spans="1:6" s="33" customFormat="1" ht="15">
      <c r="A229" s="158"/>
      <c r="B229" s="148"/>
      <c r="C229" s="111"/>
      <c r="D229" s="111"/>
      <c r="E229" s="32"/>
      <c r="F229"/>
    </row>
    <row r="230" spans="1:6" s="33" customFormat="1" ht="15">
      <c r="A230" s="158"/>
      <c r="B230" s="148"/>
      <c r="C230" s="111"/>
      <c r="D230" s="111"/>
      <c r="E230" s="32"/>
      <c r="F230"/>
    </row>
    <row r="231" spans="1:6" s="33" customFormat="1" ht="15">
      <c r="A231" s="158"/>
      <c r="B231" s="148"/>
      <c r="C231" s="111"/>
      <c r="D231" s="111"/>
      <c r="E231" s="32"/>
      <c r="F231"/>
    </row>
    <row r="232" spans="1:6" s="33" customFormat="1" ht="15">
      <c r="A232" s="158"/>
      <c r="B232" s="148"/>
      <c r="C232" s="111"/>
      <c r="D232" s="111"/>
      <c r="E232" s="32"/>
      <c r="F232"/>
    </row>
    <row r="233" spans="1:6" s="33" customFormat="1" ht="15">
      <c r="A233" s="158"/>
      <c r="B233" s="148"/>
      <c r="C233" s="111"/>
      <c r="D233" s="111"/>
      <c r="E233" s="32"/>
      <c r="F233"/>
    </row>
    <row r="234" spans="1:6" s="33" customFormat="1" ht="15">
      <c r="A234" s="158"/>
      <c r="B234" s="148"/>
      <c r="C234" s="111"/>
      <c r="D234" s="111"/>
      <c r="E234" s="32"/>
      <c r="F234"/>
    </row>
    <row r="235" spans="1:6" s="33" customFormat="1" ht="15">
      <c r="A235" s="158"/>
      <c r="B235" s="148"/>
      <c r="C235" s="111"/>
      <c r="D235" s="111"/>
      <c r="E235" s="32"/>
      <c r="F235"/>
    </row>
    <row r="236" spans="1:6" s="33" customFormat="1" ht="15">
      <c r="A236" s="158"/>
      <c r="B236" s="148"/>
      <c r="C236" s="111"/>
      <c r="D236" s="111"/>
      <c r="E236" s="32"/>
      <c r="F236"/>
    </row>
    <row r="237" spans="1:6" s="33" customFormat="1" ht="15">
      <c r="A237" s="158"/>
      <c r="B237" s="148"/>
      <c r="C237" s="111"/>
      <c r="D237" s="111"/>
      <c r="E237" s="32"/>
      <c r="F237"/>
    </row>
    <row r="238" spans="1:6" s="33" customFormat="1" ht="15">
      <c r="A238" s="158"/>
      <c r="B238" s="148"/>
      <c r="C238" s="111"/>
      <c r="D238" s="111"/>
      <c r="E238" s="32"/>
      <c r="F238"/>
    </row>
    <row r="239" spans="1:6" s="33" customFormat="1" ht="15">
      <c r="A239" s="158"/>
      <c r="B239" s="148"/>
      <c r="C239" s="111"/>
      <c r="D239" s="111"/>
      <c r="E239" s="32"/>
      <c r="F239"/>
    </row>
    <row r="240" spans="1:6" s="33" customFormat="1" ht="15">
      <c r="A240" s="158"/>
      <c r="B240" s="148"/>
      <c r="C240" s="111"/>
      <c r="D240" s="111"/>
      <c r="E240" s="32"/>
      <c r="F240"/>
    </row>
    <row r="241" spans="1:6" s="33" customFormat="1" ht="15">
      <c r="A241" s="158"/>
      <c r="B241" s="148"/>
      <c r="C241" s="111"/>
      <c r="D241" s="111"/>
      <c r="E241" s="32"/>
      <c r="F241"/>
    </row>
    <row r="242" spans="1:6" s="33" customFormat="1" ht="15">
      <c r="A242" s="158"/>
      <c r="B242" s="148"/>
      <c r="C242" s="111"/>
      <c r="D242" s="111"/>
      <c r="E242" s="32"/>
      <c r="F242"/>
    </row>
    <row r="243" spans="1:6" s="33" customFormat="1" ht="15">
      <c r="A243" s="158"/>
      <c r="B243" s="148"/>
      <c r="C243" s="111"/>
      <c r="D243" s="111"/>
      <c r="E243" s="32"/>
      <c r="F243"/>
    </row>
    <row r="244" spans="1:6" s="33" customFormat="1" ht="15">
      <c r="A244" s="158"/>
      <c r="B244" s="148"/>
      <c r="C244" s="111"/>
      <c r="D244" s="111"/>
      <c r="E244" s="32"/>
      <c r="F244"/>
    </row>
    <row r="245" spans="1:6" s="33" customFormat="1" ht="15">
      <c r="A245" s="158"/>
      <c r="B245" s="148"/>
      <c r="C245" s="111"/>
      <c r="D245" s="111"/>
      <c r="E245" s="32"/>
      <c r="F245"/>
    </row>
    <row r="246" spans="1:6" s="33" customFormat="1" ht="15">
      <c r="A246" s="158"/>
      <c r="B246" s="148"/>
      <c r="C246" s="111"/>
      <c r="D246" s="111"/>
      <c r="E246" s="32"/>
      <c r="F246"/>
    </row>
    <row r="247" spans="1:6" s="33" customFormat="1" ht="15">
      <c r="A247" s="158"/>
      <c r="B247" s="148"/>
      <c r="C247" s="111"/>
      <c r="D247" s="111"/>
      <c r="E247" s="32"/>
      <c r="F247"/>
    </row>
    <row r="248" spans="1:6" s="33" customFormat="1" ht="15">
      <c r="A248" s="158"/>
      <c r="B248" s="148"/>
      <c r="C248" s="111"/>
      <c r="D248" s="111"/>
      <c r="E248" s="32"/>
      <c r="F248"/>
    </row>
    <row r="249" spans="1:6" s="33" customFormat="1" ht="15">
      <c r="A249" s="158"/>
      <c r="B249" s="148"/>
      <c r="C249" s="111"/>
      <c r="D249" s="111"/>
      <c r="E249" s="32"/>
      <c r="F249"/>
    </row>
    <row r="250" spans="1:6" s="33" customFormat="1" ht="15">
      <c r="A250" s="158"/>
      <c r="B250" s="148"/>
      <c r="C250" s="111"/>
      <c r="D250" s="111"/>
      <c r="E250" s="32"/>
      <c r="F250"/>
    </row>
    <row r="251" spans="1:6" s="33" customFormat="1" ht="15">
      <c r="A251" s="158"/>
      <c r="B251" s="148"/>
      <c r="C251" s="111"/>
      <c r="D251" s="111"/>
      <c r="E251" s="32"/>
      <c r="F251"/>
    </row>
    <row r="252" spans="1:6" s="33" customFormat="1" ht="15">
      <c r="A252" s="158"/>
      <c r="B252" s="148"/>
      <c r="C252" s="111"/>
      <c r="D252" s="111"/>
      <c r="E252" s="32"/>
      <c r="F252"/>
    </row>
    <row r="253" spans="1:6" s="33" customFormat="1" ht="15">
      <c r="A253" s="158"/>
      <c r="B253" s="148"/>
      <c r="C253" s="111"/>
      <c r="D253" s="111"/>
      <c r="E253" s="32"/>
      <c r="F253"/>
    </row>
    <row r="254" spans="1:6" s="33" customFormat="1" ht="15">
      <c r="A254" s="158"/>
      <c r="B254" s="148"/>
      <c r="C254" s="111"/>
      <c r="D254" s="111"/>
      <c r="E254" s="32"/>
      <c r="F254"/>
    </row>
    <row r="255" spans="1:6" s="33" customFormat="1" ht="15">
      <c r="A255" s="158"/>
      <c r="B255" s="148"/>
      <c r="C255" s="111"/>
      <c r="D255" s="111"/>
      <c r="E255" s="32"/>
      <c r="F255"/>
    </row>
    <row r="256" spans="1:6" s="33" customFormat="1" ht="15">
      <c r="A256" s="158"/>
      <c r="B256" s="148"/>
      <c r="C256" s="111"/>
      <c r="D256" s="111"/>
      <c r="E256" s="32"/>
      <c r="F256"/>
    </row>
    <row r="257" spans="1:6" s="33" customFormat="1" ht="15">
      <c r="A257" s="158"/>
      <c r="B257" s="148"/>
      <c r="C257" s="111"/>
      <c r="D257" s="111"/>
      <c r="E257" s="32"/>
      <c r="F257"/>
    </row>
    <row r="258" spans="1:6" s="33" customFormat="1" ht="15">
      <c r="A258" s="158"/>
      <c r="B258" s="148"/>
      <c r="C258" s="111"/>
      <c r="D258" s="111"/>
      <c r="E258" s="32"/>
      <c r="F258"/>
    </row>
    <row r="259" spans="1:6" s="33" customFormat="1" ht="15">
      <c r="A259" s="158"/>
      <c r="B259" s="148"/>
      <c r="C259" s="111"/>
      <c r="D259" s="111"/>
      <c r="E259" s="32"/>
      <c r="F259"/>
    </row>
    <row r="260" spans="1:6" s="33" customFormat="1" ht="15">
      <c r="A260" s="158"/>
      <c r="B260" s="148"/>
      <c r="C260" s="111"/>
      <c r="D260" s="111"/>
      <c r="E260" s="32"/>
      <c r="F260"/>
    </row>
    <row r="261" spans="1:6" s="33" customFormat="1" ht="15">
      <c r="A261" s="158"/>
      <c r="B261" s="148"/>
      <c r="C261" s="111"/>
      <c r="D261" s="111"/>
      <c r="E261" s="32"/>
      <c r="F261"/>
    </row>
    <row r="262" spans="1:6" s="33" customFormat="1" ht="15">
      <c r="A262" s="158"/>
      <c r="B262" s="148"/>
      <c r="C262" s="111"/>
      <c r="D262" s="111"/>
      <c r="E262" s="32"/>
      <c r="F262"/>
    </row>
    <row r="263" spans="1:6" s="33" customFormat="1" ht="15">
      <c r="A263" s="158"/>
      <c r="B263" s="148"/>
      <c r="C263" s="111"/>
      <c r="D263" s="111"/>
      <c r="E263" s="32"/>
      <c r="F263"/>
    </row>
    <row r="264" spans="1:6" s="33" customFormat="1" ht="15">
      <c r="A264" s="158"/>
      <c r="B264" s="148"/>
      <c r="C264" s="111"/>
      <c r="D264" s="111"/>
      <c r="E264" s="32"/>
      <c r="F264"/>
    </row>
    <row r="265" spans="1:6" s="33" customFormat="1" ht="15">
      <c r="A265" s="158"/>
      <c r="B265" s="148"/>
      <c r="C265" s="111"/>
      <c r="D265" s="111"/>
      <c r="E265" s="32"/>
      <c r="F265"/>
    </row>
    <row r="266" spans="1:6" s="33" customFormat="1" ht="15">
      <c r="A266" s="158"/>
      <c r="B266" s="148"/>
      <c r="C266" s="111"/>
      <c r="D266" s="111"/>
      <c r="E266" s="32"/>
      <c r="F266"/>
    </row>
    <row r="267" spans="1:6" s="33" customFormat="1" ht="15">
      <c r="A267" s="158"/>
      <c r="B267" s="148"/>
      <c r="C267" s="111"/>
      <c r="D267" s="111"/>
      <c r="E267" s="32"/>
      <c r="F267"/>
    </row>
    <row r="268" spans="1:6" s="33" customFormat="1" ht="15">
      <c r="A268" s="158"/>
      <c r="B268" s="148"/>
      <c r="C268" s="111"/>
      <c r="D268" s="111"/>
      <c r="E268" s="32"/>
      <c r="F268"/>
    </row>
    <row r="269" spans="1:6" s="33" customFormat="1" ht="15">
      <c r="A269" s="158"/>
      <c r="B269" s="148"/>
      <c r="C269" s="111"/>
      <c r="D269" s="111"/>
      <c r="E269" s="32"/>
      <c r="F269"/>
    </row>
    <row r="270" spans="1:6" s="33" customFormat="1" ht="15">
      <c r="A270" s="158"/>
      <c r="B270" s="148"/>
      <c r="C270" s="111"/>
      <c r="D270" s="111"/>
      <c r="E270" s="32"/>
      <c r="F270"/>
    </row>
    <row r="271" spans="1:6" s="33" customFormat="1" ht="15">
      <c r="A271" s="158"/>
      <c r="B271" s="148"/>
      <c r="C271" s="111"/>
      <c r="D271" s="111"/>
      <c r="E271" s="32"/>
      <c r="F271"/>
    </row>
    <row r="272" spans="1:6" s="33" customFormat="1" ht="15">
      <c r="A272" s="158"/>
      <c r="B272" s="148"/>
      <c r="C272" s="111"/>
      <c r="D272" s="111"/>
      <c r="E272" s="32"/>
      <c r="F272"/>
    </row>
    <row r="273" spans="1:6" s="33" customFormat="1" ht="15">
      <c r="A273" s="158"/>
      <c r="B273" s="148"/>
      <c r="C273" s="111"/>
      <c r="D273" s="111"/>
      <c r="E273" s="32"/>
      <c r="F273"/>
    </row>
    <row r="274" spans="1:6" s="33" customFormat="1" ht="15">
      <c r="A274" s="158"/>
      <c r="B274" s="148"/>
      <c r="C274" s="111"/>
      <c r="D274" s="111"/>
      <c r="E274" s="32"/>
      <c r="F274"/>
    </row>
    <row r="275" spans="1:6" s="33" customFormat="1" ht="15">
      <c r="A275" s="158"/>
      <c r="B275" s="148"/>
      <c r="C275" s="111"/>
      <c r="D275" s="111"/>
      <c r="E275" s="32"/>
      <c r="F275"/>
    </row>
    <row r="276" spans="1:6" s="33" customFormat="1" ht="15">
      <c r="A276" s="158"/>
      <c r="B276" s="148"/>
      <c r="C276" s="111"/>
      <c r="D276" s="111"/>
      <c r="E276" s="32"/>
      <c r="F276"/>
    </row>
    <row r="277" spans="1:6" s="33" customFormat="1" ht="15">
      <c r="A277" s="158"/>
      <c r="B277" s="148"/>
      <c r="C277" s="111"/>
      <c r="D277" s="111"/>
      <c r="E277" s="32"/>
      <c r="F277"/>
    </row>
    <row r="278" spans="1:6" s="33" customFormat="1" ht="15">
      <c r="A278" s="158"/>
      <c r="B278" s="148"/>
      <c r="C278" s="111"/>
      <c r="D278" s="111"/>
      <c r="E278" s="32"/>
      <c r="F278"/>
    </row>
    <row r="279" spans="1:6" s="33" customFormat="1" ht="15">
      <c r="A279" s="158"/>
      <c r="B279" s="148"/>
      <c r="C279" s="111"/>
      <c r="D279" s="111"/>
      <c r="E279" s="32"/>
      <c r="F279"/>
    </row>
    <row r="280" spans="1:6" s="33" customFormat="1" ht="15">
      <c r="A280" s="158"/>
      <c r="B280" s="148"/>
      <c r="C280" s="111"/>
      <c r="D280" s="111"/>
      <c r="E280" s="32"/>
      <c r="F280"/>
    </row>
    <row r="281" spans="1:6" s="33" customFormat="1" ht="15">
      <c r="A281" s="158"/>
      <c r="B281" s="148"/>
      <c r="C281" s="111"/>
      <c r="D281" s="111"/>
      <c r="E281" s="32"/>
      <c r="F281"/>
    </row>
    <row r="282" spans="1:6" s="33" customFormat="1" ht="15">
      <c r="A282" s="158"/>
      <c r="B282" s="148"/>
      <c r="C282" s="111"/>
      <c r="D282" s="111"/>
      <c r="E282" s="32"/>
      <c r="F282"/>
    </row>
    <row r="283" spans="1:6" s="33" customFormat="1" ht="15">
      <c r="A283" s="158"/>
      <c r="B283" s="148"/>
      <c r="C283" s="111"/>
      <c r="D283" s="111"/>
      <c r="E283" s="32"/>
      <c r="F283"/>
    </row>
    <row r="284" spans="1:6" s="33" customFormat="1" ht="15">
      <c r="A284" s="158"/>
      <c r="B284" s="148"/>
      <c r="C284" s="111"/>
      <c r="D284" s="111"/>
      <c r="E284" s="32"/>
      <c r="F284"/>
    </row>
    <row r="285" spans="1:6" s="33" customFormat="1" ht="15">
      <c r="A285" s="158"/>
      <c r="B285" s="148"/>
      <c r="C285" s="111"/>
      <c r="D285" s="111"/>
      <c r="E285" s="32"/>
      <c r="F285"/>
    </row>
    <row r="286" spans="1:6" s="33" customFormat="1" ht="15">
      <c r="A286" s="158"/>
      <c r="B286" s="148"/>
      <c r="C286" s="111"/>
      <c r="D286" s="111"/>
      <c r="E286" s="32"/>
      <c r="F286"/>
    </row>
    <row r="287" spans="1:6" s="33" customFormat="1" ht="15">
      <c r="A287" s="158"/>
      <c r="B287" s="148"/>
      <c r="C287" s="111"/>
      <c r="D287" s="111"/>
      <c r="E287" s="32"/>
      <c r="F287"/>
    </row>
    <row r="288" spans="1:6" s="33" customFormat="1" ht="15">
      <c r="A288" s="158"/>
      <c r="B288" s="148"/>
      <c r="C288" s="111"/>
      <c r="D288" s="111"/>
      <c r="E288" s="32"/>
      <c r="F288"/>
    </row>
    <row r="289" spans="1:6" s="33" customFormat="1" ht="15">
      <c r="A289" s="158"/>
      <c r="B289" s="148"/>
      <c r="C289" s="111"/>
      <c r="D289" s="111"/>
      <c r="E289" s="32"/>
      <c r="F289"/>
    </row>
    <row r="290" spans="1:6" s="33" customFormat="1" ht="15">
      <c r="A290" s="158"/>
      <c r="B290" s="148"/>
      <c r="C290" s="111"/>
      <c r="D290" s="111"/>
      <c r="E290" s="32"/>
      <c r="F290"/>
    </row>
    <row r="291" spans="1:6" s="33" customFormat="1" ht="15">
      <c r="A291" s="158"/>
      <c r="B291" s="148"/>
      <c r="C291" s="111"/>
      <c r="D291" s="111"/>
      <c r="E291" s="32"/>
      <c r="F291"/>
    </row>
    <row r="292" spans="1:6" s="33" customFormat="1" ht="15">
      <c r="A292" s="158"/>
      <c r="B292" s="148"/>
      <c r="C292" s="111"/>
      <c r="D292" s="111"/>
      <c r="E292" s="32"/>
      <c r="F292"/>
    </row>
    <row r="293" spans="1:6" s="33" customFormat="1" ht="15">
      <c r="A293" s="158"/>
      <c r="B293" s="148"/>
      <c r="C293" s="111"/>
      <c r="D293" s="111"/>
      <c r="E293" s="32"/>
      <c r="F293"/>
    </row>
    <row r="294" spans="1:6" s="33" customFormat="1" ht="15">
      <c r="A294" s="158"/>
      <c r="B294" s="148"/>
      <c r="C294" s="111"/>
      <c r="D294" s="111"/>
      <c r="E294" s="32"/>
      <c r="F294"/>
    </row>
    <row r="295" spans="1:6" s="33" customFormat="1" ht="15">
      <c r="A295" s="158"/>
      <c r="B295" s="148"/>
      <c r="C295" s="111"/>
      <c r="D295" s="111"/>
      <c r="E295" s="32"/>
      <c r="F295"/>
    </row>
    <row r="296" spans="1:6" s="33" customFormat="1" ht="15">
      <c r="A296" s="158"/>
      <c r="B296" s="148"/>
      <c r="C296" s="111"/>
      <c r="D296" s="111"/>
      <c r="E296" s="32"/>
      <c r="F296"/>
    </row>
    <row r="297" spans="1:6" s="33" customFormat="1" ht="15">
      <c r="A297" s="158"/>
      <c r="B297" s="148"/>
      <c r="C297" s="111"/>
      <c r="D297" s="111"/>
      <c r="E297" s="32"/>
      <c r="F297"/>
    </row>
    <row r="298" spans="1:6" s="33" customFormat="1" ht="15">
      <c r="A298" s="158"/>
      <c r="B298" s="148"/>
      <c r="C298" s="111"/>
      <c r="D298" s="111"/>
      <c r="E298" s="32"/>
      <c r="F298"/>
    </row>
    <row r="299" spans="1:6" s="33" customFormat="1" ht="15">
      <c r="A299" s="158"/>
      <c r="B299" s="148"/>
      <c r="C299" s="111"/>
      <c r="D299" s="111"/>
      <c r="E299" s="32"/>
      <c r="F299"/>
    </row>
    <row r="300" spans="1:6" s="33" customFormat="1" ht="15">
      <c r="A300" s="158"/>
      <c r="B300" s="148"/>
      <c r="C300" s="111"/>
      <c r="D300" s="111"/>
      <c r="E300" s="32"/>
      <c r="F300"/>
    </row>
    <row r="301" spans="1:6" s="33" customFormat="1" ht="15">
      <c r="A301" s="158"/>
      <c r="B301" s="148"/>
      <c r="C301" s="111"/>
      <c r="D301" s="111"/>
      <c r="E301" s="32"/>
      <c r="F301"/>
    </row>
    <row r="302" spans="1:6" s="33" customFormat="1" ht="15">
      <c r="A302" s="158"/>
      <c r="B302" s="148"/>
      <c r="C302" s="111"/>
      <c r="D302" s="111"/>
      <c r="E302" s="32"/>
      <c r="F302"/>
    </row>
    <row r="303" spans="1:6" s="33" customFormat="1" ht="15">
      <c r="A303" s="158"/>
      <c r="B303" s="148"/>
      <c r="C303" s="111"/>
      <c r="D303" s="111"/>
      <c r="E303" s="32"/>
      <c r="F303"/>
    </row>
    <row r="304" spans="1:6" s="33" customFormat="1" ht="15">
      <c r="A304" s="158"/>
      <c r="B304" s="148"/>
      <c r="C304" s="111"/>
      <c r="D304" s="111"/>
      <c r="E304" s="32"/>
      <c r="F304"/>
    </row>
    <row r="305" spans="1:6" s="33" customFormat="1" ht="15">
      <c r="A305" s="158"/>
      <c r="B305" s="148"/>
      <c r="C305" s="111"/>
      <c r="D305" s="111"/>
      <c r="E305" s="32"/>
      <c r="F305"/>
    </row>
    <row r="306" spans="1:6" s="33" customFormat="1" ht="15">
      <c r="A306" s="158"/>
      <c r="B306" s="148"/>
      <c r="C306" s="111"/>
      <c r="D306" s="111"/>
      <c r="E306" s="32"/>
      <c r="F306"/>
    </row>
    <row r="307" spans="1:6" s="33" customFormat="1" ht="15">
      <c r="A307" s="158"/>
      <c r="B307" s="148"/>
      <c r="C307" s="111"/>
      <c r="D307" s="111"/>
      <c r="E307" s="32"/>
      <c r="F307"/>
    </row>
    <row r="308" spans="1:6" s="33" customFormat="1" ht="15">
      <c r="A308" s="158"/>
      <c r="B308" s="148"/>
      <c r="C308" s="111"/>
      <c r="D308" s="111"/>
      <c r="E308" s="32"/>
      <c r="F308"/>
    </row>
    <row r="309" spans="1:6" s="33" customFormat="1" ht="15">
      <c r="A309" s="158"/>
      <c r="B309" s="148"/>
      <c r="C309" s="111"/>
      <c r="D309" s="111"/>
      <c r="E309" s="32"/>
      <c r="F309"/>
    </row>
    <row r="310" spans="1:6" s="33" customFormat="1" ht="15">
      <c r="A310" s="158"/>
      <c r="B310" s="148"/>
      <c r="C310" s="111"/>
      <c r="D310" s="111"/>
      <c r="E310" s="32"/>
      <c r="F310"/>
    </row>
    <row r="311" spans="1:6" s="33" customFormat="1" ht="15">
      <c r="A311" s="158"/>
      <c r="B311" s="148"/>
      <c r="C311" s="111"/>
      <c r="D311" s="111"/>
      <c r="E311" s="32"/>
      <c r="F311"/>
    </row>
    <row r="312" spans="1:6" s="33" customFormat="1" ht="15">
      <c r="A312" s="158"/>
      <c r="B312" s="148"/>
      <c r="C312" s="111"/>
      <c r="D312" s="111"/>
      <c r="E312" s="32"/>
      <c r="F312"/>
    </row>
    <row r="313" spans="1:6" s="33" customFormat="1" ht="15">
      <c r="A313" s="158"/>
      <c r="B313" s="148"/>
      <c r="C313" s="111"/>
      <c r="D313" s="111"/>
      <c r="E313" s="32"/>
      <c r="F313"/>
    </row>
    <row r="314" spans="1:6" s="33" customFormat="1" ht="15">
      <c r="A314" s="158"/>
      <c r="B314" s="148"/>
      <c r="C314" s="111"/>
      <c r="D314" s="111"/>
      <c r="E314" s="32"/>
      <c r="F314"/>
    </row>
    <row r="315" spans="1:6" s="33" customFormat="1" ht="15">
      <c r="A315" s="158"/>
      <c r="B315" s="148"/>
      <c r="C315" s="111"/>
      <c r="D315" s="111"/>
      <c r="E315" s="32"/>
      <c r="F315"/>
    </row>
    <row r="316" spans="1:6" s="33" customFormat="1" ht="15">
      <c r="A316" s="158"/>
      <c r="B316" s="148"/>
      <c r="C316" s="111"/>
      <c r="D316" s="111"/>
      <c r="E316" s="32"/>
      <c r="F316"/>
    </row>
    <row r="317" spans="1:6" s="33" customFormat="1" ht="15">
      <c r="A317" s="158"/>
      <c r="B317" s="148"/>
      <c r="C317" s="111"/>
      <c r="D317" s="111"/>
      <c r="E317" s="32"/>
      <c r="F317"/>
    </row>
    <row r="318" spans="1:6" s="33" customFormat="1" ht="15">
      <c r="A318" s="158"/>
      <c r="B318" s="148"/>
      <c r="C318" s="111"/>
      <c r="D318" s="111"/>
      <c r="E318" s="32"/>
      <c r="F318"/>
    </row>
    <row r="319" spans="1:6" s="33" customFormat="1" ht="15">
      <c r="A319" s="158"/>
      <c r="B319" s="148"/>
      <c r="C319" s="111"/>
      <c r="D319" s="111"/>
      <c r="E319" s="32"/>
      <c r="F319"/>
    </row>
    <row r="320" spans="1:6" s="33" customFormat="1" ht="15">
      <c r="A320" s="158"/>
      <c r="B320" s="148"/>
      <c r="C320" s="111"/>
      <c r="D320" s="111"/>
      <c r="E320" s="32"/>
      <c r="F320"/>
    </row>
    <row r="321" spans="1:6" s="33" customFormat="1" ht="15">
      <c r="A321" s="158"/>
      <c r="B321" s="148"/>
      <c r="C321" s="111"/>
      <c r="D321" s="111"/>
      <c r="E321" s="32"/>
      <c r="F321"/>
    </row>
    <row r="322" spans="1:6" s="33" customFormat="1" ht="15">
      <c r="A322" s="158"/>
      <c r="B322" s="148"/>
      <c r="C322" s="111"/>
      <c r="D322" s="111"/>
      <c r="E322" s="32"/>
      <c r="F322"/>
    </row>
    <row r="323" spans="1:6" s="33" customFormat="1" ht="15">
      <c r="A323" s="158"/>
      <c r="B323" s="148"/>
      <c r="C323" s="111"/>
      <c r="D323" s="111"/>
      <c r="E323" s="32"/>
      <c r="F323"/>
    </row>
    <row r="324" spans="1:6" s="33" customFormat="1" ht="15">
      <c r="A324" s="158"/>
      <c r="B324" s="148"/>
      <c r="C324" s="111"/>
      <c r="D324" s="111"/>
      <c r="E324" s="32"/>
      <c r="F324"/>
    </row>
    <row r="325" spans="1:6" s="33" customFormat="1" ht="15">
      <c r="A325" s="158"/>
      <c r="B325" s="148"/>
      <c r="C325" s="111"/>
      <c r="D325" s="111"/>
      <c r="E325" s="32"/>
      <c r="F325"/>
    </row>
    <row r="326" spans="1:6" s="33" customFormat="1" ht="15">
      <c r="A326" s="158"/>
      <c r="B326" s="148"/>
      <c r="C326" s="111"/>
      <c r="D326" s="111"/>
      <c r="E326" s="32"/>
      <c r="F326"/>
    </row>
    <row r="327" spans="1:6" s="33" customFormat="1" ht="15">
      <c r="A327" s="158"/>
      <c r="B327" s="148"/>
      <c r="C327" s="111"/>
      <c r="D327" s="111"/>
      <c r="E327" s="32"/>
      <c r="F327"/>
    </row>
    <row r="328" spans="1:6" s="33" customFormat="1" ht="15">
      <c r="A328" s="158"/>
      <c r="B328" s="148"/>
      <c r="C328" s="111"/>
      <c r="D328" s="111"/>
      <c r="E328" s="32"/>
      <c r="F328"/>
    </row>
    <row r="329" spans="1:6" s="33" customFormat="1" ht="15">
      <c r="A329" s="158"/>
      <c r="B329" s="148"/>
      <c r="C329" s="111"/>
      <c r="D329" s="111"/>
      <c r="E329" s="32"/>
      <c r="F329"/>
    </row>
    <row r="330" spans="1:6" s="33" customFormat="1" ht="15">
      <c r="A330" s="158"/>
      <c r="B330" s="148"/>
      <c r="C330" s="111"/>
      <c r="D330" s="111"/>
      <c r="E330" s="32"/>
      <c r="F330"/>
    </row>
    <row r="331" spans="1:6" s="33" customFormat="1" ht="15">
      <c r="A331" s="158"/>
      <c r="B331" s="148"/>
      <c r="C331" s="111"/>
      <c r="D331" s="111"/>
      <c r="E331" s="32"/>
      <c r="F331"/>
    </row>
    <row r="332" spans="1:6" s="33" customFormat="1" ht="15">
      <c r="A332" s="158"/>
      <c r="B332" s="148"/>
      <c r="C332" s="111"/>
      <c r="D332" s="111"/>
      <c r="E332" s="32"/>
      <c r="F332"/>
    </row>
    <row r="333" spans="1:6" s="33" customFormat="1" ht="15">
      <c r="A333" s="158"/>
      <c r="B333" s="148"/>
      <c r="C333" s="111"/>
      <c r="D333" s="111"/>
      <c r="E333" s="32"/>
      <c r="F333"/>
    </row>
    <row r="334" spans="1:6" s="33" customFormat="1" ht="15">
      <c r="A334" s="158"/>
      <c r="B334" s="148"/>
      <c r="C334" s="111"/>
      <c r="D334" s="111"/>
      <c r="E334" s="32"/>
      <c r="F334"/>
    </row>
    <row r="335" spans="1:6" s="33" customFormat="1" ht="15">
      <c r="A335" s="158"/>
      <c r="B335" s="148"/>
      <c r="C335" s="111"/>
      <c r="D335" s="111"/>
      <c r="E335" s="32"/>
      <c r="F335"/>
    </row>
    <row r="336" spans="1:6" s="33" customFormat="1" ht="15">
      <c r="A336" s="158"/>
      <c r="B336" s="148"/>
      <c r="C336" s="111"/>
      <c r="D336" s="111"/>
      <c r="E336" s="32"/>
      <c r="F336"/>
    </row>
    <row r="337" spans="1:6" s="33" customFormat="1" ht="15">
      <c r="A337" s="158"/>
      <c r="B337" s="148"/>
      <c r="C337" s="111"/>
      <c r="D337" s="111"/>
      <c r="E337" s="32"/>
      <c r="F337"/>
    </row>
    <row r="338" spans="1:6" s="33" customFormat="1" ht="15">
      <c r="A338" s="158"/>
      <c r="B338" s="148"/>
      <c r="C338" s="111"/>
      <c r="D338" s="111"/>
      <c r="E338" s="32"/>
      <c r="F338"/>
    </row>
    <row r="339" spans="1:6" s="33" customFormat="1" ht="15">
      <c r="A339" s="158"/>
      <c r="B339" s="148"/>
      <c r="C339" s="111"/>
      <c r="D339" s="111"/>
      <c r="E339" s="32"/>
      <c r="F339"/>
    </row>
    <row r="340" spans="1:6" s="33" customFormat="1" ht="15">
      <c r="A340" s="158"/>
      <c r="B340" s="148"/>
      <c r="C340" s="111"/>
      <c r="D340" s="111"/>
      <c r="E340" s="32"/>
      <c r="F340"/>
    </row>
    <row r="341" spans="1:6" s="33" customFormat="1" ht="15">
      <c r="A341" s="158"/>
      <c r="B341" s="148"/>
      <c r="C341" s="111"/>
      <c r="D341" s="111"/>
      <c r="E341" s="32"/>
      <c r="F341"/>
    </row>
    <row r="342" spans="1:6" s="33" customFormat="1" ht="15">
      <c r="A342" s="158"/>
      <c r="B342" s="148"/>
      <c r="C342" s="111"/>
      <c r="D342" s="111"/>
      <c r="E342" s="32"/>
      <c r="F342"/>
    </row>
    <row r="343" spans="1:6" s="33" customFormat="1" ht="15">
      <c r="A343" s="158"/>
      <c r="B343" s="148"/>
      <c r="C343" s="111"/>
      <c r="D343" s="111"/>
      <c r="E343" s="32"/>
      <c r="F343"/>
    </row>
    <row r="344" spans="1:6" s="33" customFormat="1" ht="15">
      <c r="A344" s="158"/>
      <c r="B344" s="148"/>
      <c r="C344" s="111"/>
      <c r="D344" s="111"/>
      <c r="E344" s="32"/>
      <c r="F344"/>
    </row>
    <row r="345" spans="1:6" s="33" customFormat="1" ht="15">
      <c r="A345" s="158"/>
      <c r="B345" s="148"/>
      <c r="C345" s="111"/>
      <c r="D345" s="111"/>
      <c r="E345" s="32"/>
      <c r="F345"/>
    </row>
    <row r="346" spans="1:6" s="33" customFormat="1" ht="15">
      <c r="A346" s="158"/>
      <c r="B346" s="148"/>
      <c r="C346" s="111"/>
      <c r="D346" s="111"/>
      <c r="E346" s="32"/>
      <c r="F346"/>
    </row>
    <row r="347" spans="1:6" s="33" customFormat="1" ht="15">
      <c r="A347" s="158"/>
      <c r="B347" s="148"/>
      <c r="C347" s="111"/>
      <c r="D347" s="111"/>
      <c r="E347" s="32"/>
      <c r="F347"/>
    </row>
    <row r="348" spans="1:6" s="33" customFormat="1" ht="15">
      <c r="A348" s="158"/>
      <c r="B348" s="148"/>
      <c r="C348" s="111"/>
      <c r="D348" s="111"/>
      <c r="E348" s="32"/>
      <c r="F348"/>
    </row>
    <row r="349" spans="1:6" s="33" customFormat="1" ht="15">
      <c r="A349" s="158"/>
      <c r="B349" s="148"/>
      <c r="C349" s="111"/>
      <c r="D349" s="111"/>
      <c r="E349" s="32"/>
      <c r="F349"/>
    </row>
    <row r="350" spans="1:6" s="33" customFormat="1" ht="15">
      <c r="A350" s="158"/>
      <c r="B350" s="148"/>
      <c r="C350" s="111"/>
      <c r="D350" s="111"/>
      <c r="E350" s="32"/>
      <c r="F350"/>
    </row>
    <row r="351" spans="1:6" s="33" customFormat="1" ht="15">
      <c r="A351" s="158"/>
      <c r="B351" s="148"/>
      <c r="C351" s="111"/>
      <c r="D351" s="111"/>
      <c r="E351" s="32"/>
      <c r="F351"/>
    </row>
    <row r="352" spans="1:6" s="33" customFormat="1" ht="15">
      <c r="A352" s="158"/>
      <c r="B352" s="148"/>
      <c r="C352" s="111"/>
      <c r="D352" s="111"/>
      <c r="E352" s="32"/>
      <c r="F352"/>
    </row>
    <row r="353" spans="1:6" s="33" customFormat="1" ht="15">
      <c r="A353" s="158"/>
      <c r="B353" s="148"/>
      <c r="C353" s="111"/>
      <c r="D353" s="111"/>
      <c r="E353" s="32"/>
      <c r="F353"/>
    </row>
    <row r="354" spans="1:6" s="33" customFormat="1" ht="15">
      <c r="A354" s="158"/>
      <c r="B354" s="148"/>
      <c r="C354" s="111"/>
      <c r="D354" s="111"/>
      <c r="E354" s="32"/>
      <c r="F354"/>
    </row>
    <row r="355" spans="1:6" s="33" customFormat="1" ht="15">
      <c r="A355" s="158"/>
      <c r="B355" s="148"/>
      <c r="C355" s="111"/>
      <c r="D355" s="111"/>
      <c r="E355" s="32"/>
      <c r="F355"/>
    </row>
    <row r="356" spans="1:6" s="33" customFormat="1" ht="15">
      <c r="A356" s="158"/>
      <c r="B356" s="148"/>
      <c r="C356" s="111"/>
      <c r="D356" s="111"/>
      <c r="E356" s="32"/>
      <c r="F356"/>
    </row>
    <row r="357" spans="1:6" s="33" customFormat="1" ht="15">
      <c r="A357" s="158"/>
      <c r="B357" s="148"/>
      <c r="C357" s="111"/>
      <c r="D357" s="111"/>
      <c r="E357" s="32"/>
      <c r="F357"/>
    </row>
    <row r="358" spans="1:6" s="33" customFormat="1" ht="15">
      <c r="A358" s="158"/>
      <c r="B358" s="148"/>
      <c r="C358" s="111"/>
      <c r="D358" s="111"/>
      <c r="E358" s="32"/>
      <c r="F358"/>
    </row>
    <row r="359" spans="1:6" s="33" customFormat="1" ht="15">
      <c r="A359" s="158"/>
      <c r="B359" s="148"/>
      <c r="C359" s="111"/>
      <c r="D359" s="111"/>
      <c r="E359" s="32"/>
      <c r="F359"/>
    </row>
    <row r="360" spans="1:6" s="33" customFormat="1" ht="15">
      <c r="A360" s="158"/>
      <c r="B360" s="148"/>
      <c r="C360" s="111"/>
      <c r="D360" s="111"/>
      <c r="E360" s="32"/>
      <c r="F360"/>
    </row>
    <row r="361" spans="1:6" s="33" customFormat="1" ht="15">
      <c r="A361" s="158"/>
      <c r="B361" s="148"/>
      <c r="C361" s="111"/>
      <c r="D361" s="111"/>
      <c r="E361" s="32"/>
      <c r="F361"/>
    </row>
    <row r="362" spans="1:6" s="33" customFormat="1" ht="15">
      <c r="A362" s="158"/>
      <c r="B362" s="148"/>
      <c r="C362" s="111"/>
      <c r="D362" s="111"/>
      <c r="E362" s="32"/>
      <c r="F362"/>
    </row>
    <row r="363" spans="1:6" s="33" customFormat="1" ht="15">
      <c r="A363" s="158"/>
      <c r="B363" s="148"/>
      <c r="C363" s="111"/>
      <c r="D363" s="111"/>
      <c r="E363" s="32"/>
      <c r="F363"/>
    </row>
    <row r="364" spans="1:6" s="33" customFormat="1" ht="15">
      <c r="A364" s="158"/>
      <c r="B364" s="148"/>
      <c r="C364" s="111"/>
      <c r="D364" s="111"/>
      <c r="E364" s="32"/>
      <c r="F364"/>
    </row>
    <row r="365" spans="1:6" s="33" customFormat="1" ht="15">
      <c r="A365" s="158"/>
      <c r="B365" s="148"/>
      <c r="C365" s="111"/>
      <c r="D365" s="111"/>
      <c r="E365" s="32"/>
      <c r="F365"/>
    </row>
    <row r="366" spans="1:6" s="33" customFormat="1" ht="15">
      <c r="A366" s="158"/>
      <c r="B366" s="148"/>
      <c r="C366" s="111"/>
      <c r="D366" s="111"/>
      <c r="E366" s="32"/>
      <c r="F366"/>
    </row>
    <row r="367" spans="1:6" s="33" customFormat="1" ht="15">
      <c r="A367" s="158"/>
      <c r="B367" s="148"/>
      <c r="C367" s="111"/>
      <c r="D367" s="111"/>
      <c r="E367" s="32"/>
      <c r="F367"/>
    </row>
    <row r="368" spans="1:6" s="33" customFormat="1" ht="15">
      <c r="A368" s="158"/>
      <c r="B368" s="148"/>
      <c r="C368" s="111"/>
      <c r="D368" s="111"/>
      <c r="E368" s="32"/>
      <c r="F368"/>
    </row>
    <row r="369" spans="1:6" s="33" customFormat="1" ht="15">
      <c r="A369" s="158"/>
      <c r="B369" s="148"/>
      <c r="C369" s="111"/>
      <c r="D369" s="111"/>
      <c r="E369" s="32"/>
      <c r="F369"/>
    </row>
    <row r="370" spans="1:6" s="33" customFormat="1" ht="15">
      <c r="A370" s="158"/>
      <c r="B370" s="148"/>
      <c r="C370" s="111"/>
      <c r="D370" s="111"/>
      <c r="E370" s="32"/>
      <c r="F370"/>
    </row>
    <row r="371" spans="1:6" s="33" customFormat="1" ht="15">
      <c r="A371" s="158"/>
      <c r="B371" s="148"/>
      <c r="C371" s="111"/>
      <c r="D371" s="111"/>
      <c r="E371" s="32"/>
      <c r="F371"/>
    </row>
    <row r="372" spans="1:6" s="33" customFormat="1" ht="15">
      <c r="A372" s="158"/>
      <c r="B372" s="148"/>
      <c r="C372" s="111"/>
      <c r="D372" s="111"/>
      <c r="E372" s="32"/>
      <c r="F372"/>
    </row>
    <row r="373" spans="1:6" s="33" customFormat="1" ht="15">
      <c r="A373" s="158"/>
      <c r="B373" s="148"/>
      <c r="C373" s="111"/>
      <c r="D373" s="111"/>
      <c r="E373" s="32"/>
      <c r="F373"/>
    </row>
    <row r="374" spans="1:6" s="33" customFormat="1" ht="15">
      <c r="A374" s="158"/>
      <c r="B374" s="148"/>
      <c r="C374" s="111"/>
      <c r="D374" s="111"/>
      <c r="E374" s="32"/>
      <c r="F374"/>
    </row>
    <row r="375" spans="1:6" s="33" customFormat="1" ht="15">
      <c r="A375" s="158"/>
      <c r="B375" s="148"/>
      <c r="C375" s="111"/>
      <c r="D375" s="111"/>
      <c r="E375" s="32"/>
      <c r="F375"/>
    </row>
    <row r="376" spans="1:6" s="33" customFormat="1" ht="15">
      <c r="A376" s="158"/>
      <c r="B376" s="148"/>
      <c r="C376" s="111"/>
      <c r="D376" s="111"/>
      <c r="E376" s="32"/>
      <c r="F376"/>
    </row>
    <row r="377" spans="1:6" s="33" customFormat="1" ht="15">
      <c r="A377" s="158"/>
      <c r="B377" s="148"/>
      <c r="C377" s="111"/>
      <c r="D377" s="111"/>
      <c r="E377" s="32"/>
      <c r="F377"/>
    </row>
    <row r="378" spans="1:6" s="33" customFormat="1" ht="15">
      <c r="A378" s="158"/>
      <c r="B378" s="148"/>
      <c r="C378" s="111"/>
      <c r="D378" s="111"/>
      <c r="E378" s="32"/>
      <c r="F378"/>
    </row>
    <row r="379" spans="1:6" s="33" customFormat="1" ht="15">
      <c r="A379" s="158"/>
      <c r="B379" s="148"/>
      <c r="C379" s="111"/>
      <c r="D379" s="111"/>
      <c r="E379" s="32"/>
      <c r="F379"/>
    </row>
    <row r="380" spans="1:6" s="33" customFormat="1" ht="15">
      <c r="A380" s="158"/>
      <c r="B380" s="148"/>
      <c r="C380" s="111"/>
      <c r="D380" s="111"/>
      <c r="E380" s="32"/>
      <c r="F380"/>
    </row>
    <row r="381" spans="1:6" s="33" customFormat="1" ht="15">
      <c r="A381" s="158"/>
      <c r="B381" s="148"/>
      <c r="C381" s="111"/>
      <c r="D381" s="111"/>
      <c r="E381" s="32"/>
      <c r="F381"/>
    </row>
    <row r="382" spans="1:6" s="33" customFormat="1" ht="15">
      <c r="A382" s="158"/>
      <c r="B382" s="148"/>
      <c r="C382" s="111"/>
      <c r="D382" s="111"/>
      <c r="E382" s="32"/>
      <c r="F382"/>
    </row>
    <row r="383" spans="1:6" s="33" customFormat="1" ht="15">
      <c r="A383" s="158"/>
      <c r="B383" s="148"/>
      <c r="C383" s="111"/>
      <c r="D383" s="111"/>
      <c r="E383" s="32"/>
      <c r="F383"/>
    </row>
    <row r="384" spans="1:6" s="33" customFormat="1" ht="15">
      <c r="A384" s="158"/>
      <c r="B384" s="148"/>
      <c r="C384" s="111"/>
      <c r="D384" s="111"/>
      <c r="E384" s="32"/>
      <c r="F384"/>
    </row>
    <row r="385" spans="1:6" s="33" customFormat="1" ht="15">
      <c r="A385" s="158"/>
      <c r="B385" s="148"/>
      <c r="C385" s="111"/>
      <c r="D385" s="111"/>
      <c r="E385" s="32"/>
      <c r="F385"/>
    </row>
    <row r="386" spans="1:6" s="33" customFormat="1" ht="15">
      <c r="A386" s="158"/>
      <c r="B386" s="148"/>
      <c r="C386" s="111"/>
      <c r="D386" s="111"/>
      <c r="E386" s="32"/>
      <c r="F386"/>
    </row>
    <row r="387" spans="1:6" s="33" customFormat="1" ht="15">
      <c r="A387" s="158"/>
      <c r="B387" s="148"/>
      <c r="C387" s="111"/>
      <c r="D387" s="111"/>
      <c r="E387" s="32"/>
      <c r="F387"/>
    </row>
    <row r="388" spans="1:6" s="33" customFormat="1" ht="15">
      <c r="A388" s="158"/>
      <c r="B388" s="148"/>
      <c r="C388" s="111"/>
      <c r="D388" s="111"/>
      <c r="E388" s="32"/>
      <c r="F388"/>
    </row>
    <row r="389" spans="1:6" s="33" customFormat="1" ht="15">
      <c r="A389" s="158"/>
      <c r="B389" s="148"/>
      <c r="C389" s="111"/>
      <c r="D389" s="111"/>
      <c r="E389" s="32"/>
      <c r="F389"/>
    </row>
    <row r="390" spans="1:6" s="33" customFormat="1" ht="15">
      <c r="A390" s="158"/>
      <c r="B390" s="148"/>
      <c r="C390" s="111"/>
      <c r="D390" s="111"/>
      <c r="E390" s="32"/>
      <c r="F390"/>
    </row>
    <row r="391" spans="1:6" s="33" customFormat="1" ht="15">
      <c r="A391" s="158"/>
      <c r="B391" s="148"/>
      <c r="C391" s="111"/>
      <c r="D391" s="111"/>
      <c r="E391" s="32"/>
      <c r="F391"/>
    </row>
    <row r="392" spans="1:6" s="33" customFormat="1" ht="15">
      <c r="A392" s="158"/>
      <c r="B392" s="148"/>
      <c r="C392" s="111"/>
      <c r="D392" s="111"/>
      <c r="E392" s="32"/>
      <c r="F392"/>
    </row>
    <row r="393" spans="1:6" s="33" customFormat="1" ht="15">
      <c r="A393" s="158"/>
      <c r="B393" s="148"/>
      <c r="C393" s="111"/>
      <c r="D393" s="111"/>
      <c r="E393" s="32"/>
      <c r="F393"/>
    </row>
    <row r="394" spans="1:6" s="33" customFormat="1" ht="15">
      <c r="A394" s="158"/>
      <c r="B394" s="148"/>
      <c r="C394" s="111"/>
      <c r="D394" s="111"/>
      <c r="E394" s="32"/>
      <c r="F394"/>
    </row>
    <row r="395" spans="1:6" s="33" customFormat="1" ht="15">
      <c r="A395" s="158"/>
      <c r="B395" s="148"/>
      <c r="C395" s="111"/>
      <c r="D395" s="111"/>
      <c r="E395" s="32"/>
      <c r="F395"/>
    </row>
    <row r="396" spans="1:6" s="33" customFormat="1" ht="15">
      <c r="A396" s="158"/>
      <c r="B396" s="148"/>
      <c r="C396" s="111"/>
      <c r="D396" s="111"/>
      <c r="E396" s="32"/>
      <c r="F396"/>
    </row>
    <row r="397" spans="1:6" s="33" customFormat="1" ht="15">
      <c r="A397" s="158"/>
      <c r="B397" s="148"/>
      <c r="C397" s="111"/>
      <c r="D397" s="111"/>
      <c r="E397" s="32"/>
      <c r="F397"/>
    </row>
    <row r="398" spans="1:6" s="33" customFormat="1" ht="15">
      <c r="A398" s="158"/>
      <c r="B398" s="148"/>
      <c r="C398" s="111"/>
      <c r="D398" s="111"/>
      <c r="E398" s="32"/>
      <c r="F398"/>
    </row>
    <row r="399" spans="1:6" s="33" customFormat="1" ht="15">
      <c r="A399" s="158"/>
      <c r="B399" s="148"/>
      <c r="C399" s="111"/>
      <c r="D399" s="111"/>
      <c r="E399" s="32"/>
      <c r="F399"/>
    </row>
    <row r="400" spans="1:6" s="33" customFormat="1" ht="15">
      <c r="A400" s="158"/>
      <c r="B400" s="148"/>
      <c r="C400" s="111"/>
      <c r="D400" s="111"/>
      <c r="E400" s="32"/>
      <c r="F400"/>
    </row>
    <row r="401" spans="1:6" s="33" customFormat="1" ht="15">
      <c r="A401" s="158"/>
      <c r="B401" s="148"/>
      <c r="C401" s="111"/>
      <c r="D401" s="111"/>
      <c r="E401" s="32"/>
      <c r="F401"/>
    </row>
    <row r="402" spans="1:6" s="33" customFormat="1" ht="15">
      <c r="A402" s="158"/>
      <c r="B402" s="148"/>
      <c r="C402" s="111"/>
      <c r="D402" s="111"/>
      <c r="E402" s="32"/>
      <c r="F402"/>
    </row>
    <row r="403" spans="1:6" s="33" customFormat="1" ht="15">
      <c r="A403" s="158"/>
      <c r="B403" s="148"/>
      <c r="C403" s="111"/>
      <c r="D403" s="111"/>
      <c r="E403" s="32"/>
      <c r="F403"/>
    </row>
    <row r="404" spans="1:6" s="33" customFormat="1" ht="15">
      <c r="A404" s="158"/>
      <c r="B404" s="148"/>
      <c r="C404" s="111"/>
      <c r="D404" s="111"/>
      <c r="E404" s="32"/>
      <c r="F404"/>
    </row>
    <row r="405" spans="1:6" s="33" customFormat="1" ht="15">
      <c r="A405" s="158"/>
      <c r="B405" s="148"/>
      <c r="C405" s="111"/>
      <c r="D405" s="111"/>
      <c r="E405" s="32"/>
      <c r="F405"/>
    </row>
    <row r="406" spans="1:6" s="33" customFormat="1" ht="15">
      <c r="A406" s="158"/>
      <c r="B406" s="148"/>
      <c r="C406" s="111"/>
      <c r="D406" s="111"/>
      <c r="E406" s="32"/>
      <c r="F406"/>
    </row>
    <row r="407" spans="1:6" s="33" customFormat="1" ht="15">
      <c r="A407" s="158"/>
      <c r="B407" s="148"/>
      <c r="C407" s="111"/>
      <c r="D407" s="111"/>
      <c r="E407" s="32"/>
      <c r="F407"/>
    </row>
    <row r="408" spans="1:6" s="33" customFormat="1" ht="15">
      <c r="A408" s="158"/>
      <c r="B408" s="148"/>
      <c r="C408" s="111"/>
      <c r="D408" s="111"/>
      <c r="E408" s="32"/>
      <c r="F408"/>
    </row>
    <row r="409" spans="1:6" s="33" customFormat="1" ht="15">
      <c r="A409" s="158"/>
      <c r="B409" s="148"/>
      <c r="C409" s="111"/>
      <c r="D409" s="111"/>
      <c r="E409" s="32"/>
      <c r="F409"/>
    </row>
    <row r="410" spans="1:6" s="33" customFormat="1" ht="15">
      <c r="A410" s="158"/>
      <c r="B410" s="148"/>
      <c r="C410" s="111"/>
      <c r="D410" s="111"/>
      <c r="E410" s="32"/>
      <c r="F410"/>
    </row>
    <row r="411" spans="1:6" s="33" customFormat="1" ht="15">
      <c r="A411" s="158"/>
      <c r="B411" s="148"/>
      <c r="C411" s="111"/>
      <c r="D411" s="111"/>
      <c r="E411" s="32"/>
      <c r="F411"/>
    </row>
    <row r="412" spans="1:6" s="33" customFormat="1" ht="15">
      <c r="A412" s="158"/>
      <c r="B412" s="148"/>
      <c r="C412" s="111"/>
      <c r="D412" s="111"/>
      <c r="E412" s="32"/>
      <c r="F412"/>
    </row>
    <row r="413" spans="1:6" s="33" customFormat="1" ht="15">
      <c r="A413" s="158"/>
      <c r="B413" s="148"/>
      <c r="C413" s="111"/>
      <c r="D413" s="111"/>
      <c r="E413" s="32"/>
      <c r="F413"/>
    </row>
    <row r="414" spans="1:6" s="33" customFormat="1" ht="15">
      <c r="A414" s="158"/>
      <c r="B414" s="148"/>
      <c r="C414" s="111"/>
      <c r="D414" s="111"/>
      <c r="E414" s="32"/>
      <c r="F414"/>
    </row>
    <row r="415" spans="1:6" s="33" customFormat="1" ht="15">
      <c r="A415" s="158"/>
      <c r="B415" s="148"/>
      <c r="C415" s="111"/>
      <c r="D415" s="111"/>
      <c r="E415" s="32"/>
      <c r="F415"/>
    </row>
    <row r="416" spans="1:6" s="33" customFormat="1" ht="15">
      <c r="A416" s="158"/>
      <c r="B416" s="148"/>
      <c r="C416" s="111"/>
      <c r="D416" s="111"/>
      <c r="E416" s="32"/>
      <c r="F416"/>
    </row>
    <row r="417" spans="1:6" s="33" customFormat="1" ht="15">
      <c r="A417" s="158"/>
      <c r="B417" s="148"/>
      <c r="C417" s="111"/>
      <c r="D417" s="111"/>
      <c r="E417" s="32"/>
      <c r="F417"/>
    </row>
    <row r="418" spans="1:6" s="33" customFormat="1" ht="15">
      <c r="A418" s="158"/>
      <c r="B418" s="148"/>
      <c r="C418" s="111"/>
      <c r="D418" s="111"/>
      <c r="E418" s="32"/>
      <c r="F418"/>
    </row>
    <row r="419" spans="1:6" s="33" customFormat="1" ht="15">
      <c r="A419" s="158"/>
      <c r="B419" s="148"/>
      <c r="C419" s="111"/>
      <c r="D419" s="111"/>
      <c r="E419" s="32"/>
      <c r="F419"/>
    </row>
    <row r="420" spans="1:6" s="33" customFormat="1" ht="15">
      <c r="A420" s="158"/>
      <c r="B420" s="148"/>
      <c r="C420" s="111"/>
      <c r="D420" s="111"/>
      <c r="E420" s="32"/>
      <c r="F420"/>
    </row>
    <row r="421" spans="1:6" s="33" customFormat="1" ht="15">
      <c r="A421" s="158"/>
      <c r="B421" s="148"/>
      <c r="C421" s="111"/>
      <c r="D421" s="111"/>
      <c r="E421" s="32"/>
      <c r="F421"/>
    </row>
    <row r="422" spans="1:6" s="33" customFormat="1" ht="15">
      <c r="A422" s="158"/>
      <c r="B422" s="148"/>
      <c r="C422" s="111"/>
      <c r="D422" s="111"/>
      <c r="E422" s="32"/>
      <c r="F422"/>
    </row>
    <row r="423" spans="1:6" s="33" customFormat="1" ht="15">
      <c r="A423" s="158"/>
      <c r="B423" s="148"/>
      <c r="C423" s="111"/>
      <c r="D423" s="111"/>
      <c r="E423" s="32"/>
      <c r="F423"/>
    </row>
    <row r="424" spans="1:6" s="33" customFormat="1" ht="15">
      <c r="A424" s="158"/>
      <c r="B424" s="148"/>
      <c r="C424" s="111"/>
      <c r="D424" s="111"/>
      <c r="E424" s="32"/>
      <c r="F424"/>
    </row>
    <row r="425" spans="1:6" s="33" customFormat="1" ht="15">
      <c r="A425" s="158"/>
      <c r="B425" s="148"/>
      <c r="C425" s="111"/>
      <c r="D425" s="111"/>
      <c r="E425" s="32"/>
      <c r="F425"/>
    </row>
    <row r="426" spans="1:6" s="33" customFormat="1" ht="15">
      <c r="A426" s="158"/>
      <c r="B426" s="148"/>
      <c r="C426" s="111"/>
      <c r="D426" s="111"/>
      <c r="E426" s="32"/>
      <c r="F426"/>
    </row>
    <row r="427" spans="1:6" s="33" customFormat="1" ht="15">
      <c r="A427" s="158"/>
      <c r="B427" s="148"/>
      <c r="C427" s="111"/>
      <c r="D427" s="111"/>
      <c r="E427" s="32"/>
      <c r="F427"/>
    </row>
    <row r="428" spans="1:6" s="33" customFormat="1" ht="15">
      <c r="A428" s="158"/>
      <c r="B428" s="148"/>
      <c r="C428" s="111"/>
      <c r="D428" s="111"/>
      <c r="E428" s="32"/>
      <c r="F428"/>
    </row>
    <row r="429" spans="1:6" s="33" customFormat="1" ht="15">
      <c r="A429" s="158"/>
      <c r="B429" s="148"/>
      <c r="C429" s="111"/>
      <c r="D429" s="111"/>
      <c r="E429" s="32"/>
      <c r="F429"/>
    </row>
    <row r="430" spans="1:6" s="33" customFormat="1" ht="15">
      <c r="A430" s="158"/>
      <c r="B430" s="148"/>
      <c r="C430" s="111"/>
      <c r="D430" s="111"/>
      <c r="E430" s="32"/>
      <c r="F430"/>
    </row>
    <row r="431" spans="1:6" s="33" customFormat="1" ht="15">
      <c r="A431" s="158"/>
      <c r="B431" s="148"/>
      <c r="C431" s="111"/>
      <c r="D431" s="111"/>
      <c r="E431" s="32"/>
      <c r="F431"/>
    </row>
    <row r="432" spans="1:6" s="33" customFormat="1" ht="15">
      <c r="A432" s="158"/>
      <c r="B432" s="148"/>
      <c r="C432" s="111"/>
      <c r="D432" s="111"/>
      <c r="E432" s="32"/>
      <c r="F432"/>
    </row>
    <row r="433" spans="1:6" s="33" customFormat="1" ht="15">
      <c r="A433" s="158"/>
      <c r="B433" s="148"/>
      <c r="C433" s="111"/>
      <c r="D433" s="111"/>
      <c r="E433" s="32"/>
      <c r="F433"/>
    </row>
    <row r="434" spans="1:6" s="33" customFormat="1" ht="15">
      <c r="A434" s="158"/>
      <c r="B434" s="148"/>
      <c r="C434" s="111"/>
      <c r="D434" s="111"/>
      <c r="E434" s="32"/>
      <c r="F434"/>
    </row>
    <row r="435" spans="1:6" s="33" customFormat="1" ht="15">
      <c r="A435" s="158"/>
      <c r="B435" s="148"/>
      <c r="C435" s="111"/>
      <c r="D435" s="111"/>
      <c r="E435" s="32"/>
      <c r="F435"/>
    </row>
    <row r="436" spans="1:6" s="33" customFormat="1" ht="15">
      <c r="A436" s="158"/>
      <c r="B436" s="148"/>
      <c r="C436" s="111"/>
      <c r="D436" s="111"/>
      <c r="E436" s="32"/>
      <c r="F436"/>
    </row>
    <row r="437" spans="1:6" s="33" customFormat="1" ht="15">
      <c r="A437" s="158"/>
      <c r="B437" s="148"/>
      <c r="C437" s="111"/>
      <c r="D437" s="111"/>
      <c r="E437" s="32"/>
      <c r="F437"/>
    </row>
    <row r="438" spans="1:6" s="33" customFormat="1" ht="15">
      <c r="A438" s="158"/>
      <c r="B438" s="148"/>
      <c r="C438" s="111"/>
      <c r="D438" s="111"/>
      <c r="E438" s="32"/>
      <c r="F438"/>
    </row>
    <row r="439" spans="1:6" s="33" customFormat="1" ht="15">
      <c r="A439" s="158"/>
      <c r="B439" s="148"/>
      <c r="C439" s="111"/>
      <c r="D439" s="111"/>
      <c r="E439" s="32"/>
      <c r="F439"/>
    </row>
    <row r="440" spans="1:6" s="33" customFormat="1" ht="15">
      <c r="A440" s="158"/>
      <c r="B440" s="148"/>
      <c r="C440" s="111"/>
      <c r="D440" s="111"/>
      <c r="E440" s="32"/>
      <c r="F440"/>
    </row>
    <row r="441" spans="1:6" s="33" customFormat="1" ht="15">
      <c r="A441" s="158"/>
      <c r="B441" s="148"/>
      <c r="C441" s="111"/>
      <c r="D441" s="111"/>
      <c r="E441" s="32"/>
      <c r="F441"/>
    </row>
    <row r="442" spans="1:6" s="33" customFormat="1" ht="15">
      <c r="A442" s="158"/>
      <c r="B442" s="148"/>
      <c r="C442" s="111"/>
      <c r="D442" s="111"/>
      <c r="E442" s="32"/>
      <c r="F442"/>
    </row>
    <row r="443" spans="1:6" s="33" customFormat="1" ht="15">
      <c r="A443" s="158"/>
      <c r="B443" s="148"/>
      <c r="C443" s="111"/>
      <c r="D443" s="111"/>
      <c r="E443" s="32"/>
      <c r="F443"/>
    </row>
    <row r="444" spans="1:6" s="33" customFormat="1" ht="15">
      <c r="A444" s="158"/>
      <c r="B444" s="148"/>
      <c r="C444" s="111"/>
      <c r="D444" s="111"/>
      <c r="E444" s="32"/>
      <c r="F444"/>
    </row>
    <row r="445" spans="1:6" s="33" customFormat="1" ht="15">
      <c r="A445" s="158"/>
      <c r="B445" s="148"/>
      <c r="C445" s="111"/>
      <c r="D445" s="111"/>
      <c r="E445" s="32"/>
      <c r="F445"/>
    </row>
    <row r="446" spans="1:6" s="33" customFormat="1" ht="15">
      <c r="A446" s="158"/>
      <c r="B446" s="148"/>
      <c r="C446" s="111"/>
      <c r="D446" s="111"/>
      <c r="E446" s="32"/>
      <c r="F446"/>
    </row>
    <row r="447" spans="1:6" s="33" customFormat="1" ht="15">
      <c r="A447" s="158"/>
      <c r="B447" s="148"/>
      <c r="C447" s="111"/>
      <c r="D447" s="111"/>
      <c r="E447" s="32"/>
      <c r="F447"/>
    </row>
    <row r="448" spans="1:6" s="33" customFormat="1" ht="15">
      <c r="A448" s="158"/>
      <c r="B448" s="148"/>
      <c r="C448" s="111"/>
      <c r="D448" s="111"/>
      <c r="E448" s="32"/>
      <c r="F448"/>
    </row>
    <row r="449" spans="1:6" s="33" customFormat="1" ht="15">
      <c r="A449" s="158"/>
      <c r="B449" s="148"/>
      <c r="C449" s="111"/>
      <c r="D449" s="111"/>
      <c r="E449" s="32"/>
      <c r="F449"/>
    </row>
    <row r="450" spans="1:6" s="33" customFormat="1" ht="15">
      <c r="A450" s="158"/>
      <c r="B450" s="148"/>
      <c r="C450" s="111"/>
      <c r="D450" s="111"/>
      <c r="E450" s="32"/>
      <c r="F450"/>
    </row>
    <row r="451" spans="1:6" s="33" customFormat="1" ht="15">
      <c r="A451" s="158"/>
      <c r="B451" s="148"/>
      <c r="C451" s="111"/>
      <c r="D451" s="111"/>
      <c r="E451" s="32"/>
      <c r="F451"/>
    </row>
    <row r="452" spans="1:6" s="33" customFormat="1" ht="15">
      <c r="A452" s="158"/>
      <c r="B452" s="148"/>
      <c r="C452" s="111"/>
      <c r="D452" s="111"/>
      <c r="E452" s="32"/>
      <c r="F452"/>
    </row>
    <row r="453" spans="1:6" s="33" customFormat="1" ht="15">
      <c r="A453" s="158"/>
      <c r="B453" s="148"/>
      <c r="C453" s="111"/>
      <c r="D453" s="111"/>
      <c r="E453" s="32"/>
      <c r="F453"/>
    </row>
    <row r="454" spans="1:6" s="33" customFormat="1" ht="15">
      <c r="A454" s="158"/>
      <c r="B454" s="148"/>
      <c r="C454" s="111"/>
      <c r="D454" s="111"/>
      <c r="E454" s="32"/>
      <c r="F454"/>
    </row>
    <row r="455" spans="1:6" s="33" customFormat="1" ht="15">
      <c r="A455" s="158"/>
      <c r="B455" s="148"/>
      <c r="C455" s="111"/>
      <c r="D455" s="111"/>
      <c r="E455" s="32"/>
      <c r="F455"/>
    </row>
    <row r="456" spans="1:6" s="33" customFormat="1" ht="15">
      <c r="A456" s="158"/>
      <c r="B456" s="148"/>
      <c r="C456" s="111"/>
      <c r="D456" s="111"/>
      <c r="E456" s="32"/>
      <c r="F456"/>
    </row>
    <row r="457" spans="1:6" s="33" customFormat="1" ht="15">
      <c r="A457" s="158"/>
      <c r="B457" s="148"/>
      <c r="C457" s="111"/>
      <c r="D457" s="111"/>
      <c r="E457" s="32"/>
      <c r="F457"/>
    </row>
    <row r="458" spans="1:6" s="33" customFormat="1" ht="15">
      <c r="A458" s="158"/>
      <c r="B458" s="148"/>
      <c r="C458" s="111"/>
      <c r="D458" s="111"/>
      <c r="E458" s="32"/>
      <c r="F458"/>
    </row>
    <row r="459" spans="1:6" s="33" customFormat="1" ht="15">
      <c r="A459" s="158"/>
      <c r="B459" s="148"/>
      <c r="C459" s="111"/>
      <c r="D459" s="111"/>
      <c r="E459" s="32"/>
      <c r="F459"/>
    </row>
    <row r="460" spans="1:6" s="33" customFormat="1" ht="15">
      <c r="A460" s="158"/>
      <c r="B460" s="148"/>
      <c r="C460" s="111"/>
      <c r="D460" s="111"/>
      <c r="E460" s="32"/>
      <c r="F460"/>
    </row>
    <row r="461" spans="1:6" s="33" customFormat="1" ht="15">
      <c r="A461" s="158"/>
      <c r="B461" s="148"/>
      <c r="C461" s="111"/>
      <c r="D461" s="111"/>
      <c r="E461" s="32"/>
      <c r="F461"/>
    </row>
    <row r="462" spans="1:6" s="33" customFormat="1" ht="15">
      <c r="A462" s="158"/>
      <c r="B462" s="148"/>
      <c r="C462" s="111"/>
      <c r="D462" s="111"/>
      <c r="E462" s="32"/>
      <c r="F462"/>
    </row>
    <row r="463" spans="1:6" s="33" customFormat="1" ht="15">
      <c r="A463" s="158"/>
      <c r="B463" s="148"/>
      <c r="C463" s="111"/>
      <c r="D463" s="111"/>
      <c r="E463" s="32"/>
      <c r="F463"/>
    </row>
    <row r="464" spans="1:6" s="33" customFormat="1" ht="15">
      <c r="A464" s="158"/>
      <c r="B464" s="148"/>
      <c r="C464" s="111"/>
      <c r="D464" s="111"/>
      <c r="E464" s="32"/>
      <c r="F464"/>
    </row>
    <row r="465" spans="1:6" s="33" customFormat="1" ht="15">
      <c r="A465" s="158"/>
      <c r="B465" s="148"/>
      <c r="C465" s="111"/>
      <c r="D465" s="111"/>
      <c r="E465" s="32"/>
      <c r="F465"/>
    </row>
    <row r="466" spans="1:6" s="33" customFormat="1" ht="15">
      <c r="A466" s="158"/>
      <c r="B466" s="148"/>
      <c r="C466" s="111"/>
      <c r="D466" s="111"/>
      <c r="E466" s="32"/>
      <c r="F466"/>
    </row>
    <row r="467" spans="1:6" s="33" customFormat="1" ht="15">
      <c r="A467" s="158"/>
      <c r="B467" s="148"/>
      <c r="C467" s="111"/>
      <c r="D467" s="111"/>
      <c r="E467" s="32"/>
      <c r="F467"/>
    </row>
    <row r="468" spans="1:6" s="33" customFormat="1" ht="15">
      <c r="A468" s="158"/>
      <c r="B468" s="148"/>
      <c r="C468" s="111"/>
      <c r="D468" s="111"/>
      <c r="E468" s="32"/>
      <c r="F468"/>
    </row>
    <row r="469" spans="1:6" s="33" customFormat="1" ht="15">
      <c r="A469" s="158"/>
      <c r="B469" s="148"/>
      <c r="C469" s="111"/>
      <c r="D469" s="111"/>
      <c r="E469" s="32"/>
      <c r="F469"/>
    </row>
    <row r="470" spans="1:6" s="33" customFormat="1" ht="15">
      <c r="A470" s="158"/>
      <c r="B470" s="148"/>
      <c r="C470" s="111"/>
      <c r="D470" s="111"/>
      <c r="E470" s="32"/>
      <c r="F470"/>
    </row>
    <row r="471" spans="1:6" s="33" customFormat="1" ht="15">
      <c r="A471" s="158"/>
      <c r="B471" s="148"/>
      <c r="C471" s="111"/>
      <c r="D471" s="111"/>
      <c r="E471" s="32"/>
      <c r="F471"/>
    </row>
    <row r="472" spans="1:6" s="33" customFormat="1" ht="15">
      <c r="A472" s="158"/>
      <c r="B472" s="148"/>
      <c r="C472" s="111"/>
      <c r="D472" s="111"/>
      <c r="E472" s="32"/>
      <c r="F472"/>
    </row>
    <row r="473" spans="1:6" s="33" customFormat="1" ht="15">
      <c r="A473" s="158"/>
      <c r="B473" s="148"/>
      <c r="C473" s="111"/>
      <c r="D473" s="111"/>
      <c r="E473" s="32"/>
      <c r="F473"/>
    </row>
    <row r="474" spans="1:6" s="33" customFormat="1" ht="15">
      <c r="A474" s="158"/>
      <c r="B474" s="148"/>
      <c r="C474" s="111"/>
      <c r="D474" s="111"/>
      <c r="E474" s="32"/>
      <c r="F474"/>
    </row>
    <row r="475" spans="1:6" s="33" customFormat="1" ht="15">
      <c r="A475" s="158"/>
      <c r="B475" s="148"/>
      <c r="C475" s="111"/>
      <c r="D475" s="111"/>
      <c r="E475" s="32"/>
      <c r="F475"/>
    </row>
    <row r="476" spans="1:6" s="33" customFormat="1" ht="15">
      <c r="A476" s="158"/>
      <c r="B476" s="148"/>
      <c r="C476" s="111"/>
      <c r="D476" s="111"/>
      <c r="E476" s="32"/>
      <c r="F476"/>
    </row>
    <row r="477" spans="1:6" s="33" customFormat="1" ht="15">
      <c r="A477" s="158"/>
      <c r="B477" s="148"/>
      <c r="C477" s="111"/>
      <c r="D477" s="111"/>
      <c r="E477" s="32"/>
      <c r="F477"/>
    </row>
    <row r="478" spans="1:6" s="33" customFormat="1" ht="15">
      <c r="A478" s="158"/>
      <c r="B478" s="148"/>
      <c r="C478" s="111"/>
      <c r="D478" s="111"/>
      <c r="E478" s="32"/>
      <c r="F478"/>
    </row>
    <row r="479" spans="1:6" s="33" customFormat="1" ht="15">
      <c r="A479" s="158"/>
      <c r="B479" s="148"/>
      <c r="C479" s="111"/>
      <c r="D479" s="111"/>
      <c r="E479" s="32"/>
      <c r="F479"/>
    </row>
    <row r="480" spans="1:6" s="33" customFormat="1" ht="15">
      <c r="A480" s="158"/>
      <c r="B480" s="148"/>
      <c r="C480" s="111"/>
      <c r="D480" s="111"/>
      <c r="E480" s="32"/>
      <c r="F480"/>
    </row>
    <row r="481" spans="1:6" s="33" customFormat="1" ht="15">
      <c r="A481" s="158"/>
      <c r="B481" s="148"/>
      <c r="C481" s="111"/>
      <c r="D481" s="111"/>
      <c r="E481" s="32"/>
      <c r="F481"/>
    </row>
    <row r="482" spans="1:6" s="33" customFormat="1" ht="15">
      <c r="A482" s="158"/>
      <c r="B482" s="148"/>
      <c r="C482" s="111"/>
      <c r="D482" s="111"/>
      <c r="E482" s="32"/>
      <c r="F482"/>
    </row>
    <row r="483" spans="1:6" s="33" customFormat="1" ht="15">
      <c r="A483" s="158"/>
      <c r="B483" s="148"/>
      <c r="C483" s="111"/>
      <c r="D483" s="111"/>
      <c r="E483" s="32"/>
      <c r="F483"/>
    </row>
    <row r="484" spans="1:6" s="33" customFormat="1" ht="15">
      <c r="A484" s="158"/>
      <c r="B484" s="148"/>
      <c r="C484" s="111"/>
      <c r="D484" s="111"/>
      <c r="E484" s="32"/>
      <c r="F484"/>
    </row>
    <row r="485" spans="1:6" s="33" customFormat="1" ht="15">
      <c r="A485" s="158"/>
      <c r="B485" s="148"/>
      <c r="C485" s="111"/>
      <c r="D485" s="111"/>
      <c r="E485" s="32"/>
      <c r="F485"/>
    </row>
    <row r="486" spans="1:6" s="33" customFormat="1" ht="15">
      <c r="A486" s="158"/>
      <c r="B486" s="148"/>
      <c r="C486" s="111"/>
      <c r="D486" s="111"/>
      <c r="E486" s="32"/>
      <c r="F486"/>
    </row>
    <row r="487" spans="1:6" s="33" customFormat="1" ht="15">
      <c r="A487" s="158"/>
      <c r="B487" s="148"/>
      <c r="C487" s="111"/>
      <c r="D487" s="111"/>
      <c r="E487" s="32"/>
      <c r="F487"/>
    </row>
    <row r="488" spans="1:6" s="33" customFormat="1" ht="15">
      <c r="A488" s="158"/>
      <c r="B488" s="148"/>
      <c r="C488" s="111"/>
      <c r="D488" s="111"/>
      <c r="E488" s="32"/>
      <c r="F488"/>
    </row>
    <row r="489" spans="1:6" s="33" customFormat="1" ht="15">
      <c r="A489" s="158"/>
      <c r="B489" s="148"/>
      <c r="C489" s="111"/>
      <c r="D489" s="111"/>
      <c r="E489" s="32"/>
      <c r="F489"/>
    </row>
    <row r="490" spans="1:6" s="33" customFormat="1" ht="15">
      <c r="A490" s="158"/>
      <c r="B490" s="148"/>
      <c r="C490" s="111"/>
      <c r="D490" s="111"/>
      <c r="E490" s="32"/>
      <c r="F490"/>
    </row>
    <row r="491" spans="1:6" s="33" customFormat="1" ht="15">
      <c r="A491" s="158"/>
      <c r="B491" s="148"/>
      <c r="C491" s="111"/>
      <c r="D491" s="111"/>
      <c r="E491" s="32"/>
      <c r="F491"/>
    </row>
    <row r="492" spans="1:6" s="33" customFormat="1" ht="15">
      <c r="A492" s="158"/>
      <c r="B492" s="148"/>
      <c r="C492" s="111"/>
      <c r="D492" s="111"/>
      <c r="E492" s="32"/>
      <c r="F492"/>
    </row>
    <row r="493" spans="1:6" s="33" customFormat="1" ht="15">
      <c r="A493" s="158"/>
      <c r="B493" s="148"/>
      <c r="C493" s="111"/>
      <c r="D493" s="111"/>
      <c r="E493" s="32"/>
      <c r="F493"/>
    </row>
    <row r="494" spans="1:6" s="33" customFormat="1" ht="15">
      <c r="A494" s="158"/>
      <c r="B494" s="148"/>
      <c r="C494" s="111"/>
      <c r="D494" s="111"/>
      <c r="E494" s="32"/>
      <c r="F494"/>
    </row>
    <row r="495" spans="1:6" s="33" customFormat="1" ht="15">
      <c r="A495" s="158"/>
      <c r="B495" s="148"/>
      <c r="C495" s="111"/>
      <c r="D495" s="111"/>
      <c r="E495" s="32"/>
      <c r="F495"/>
    </row>
    <row r="496" spans="1:6" s="33" customFormat="1" ht="15">
      <c r="A496" s="158"/>
      <c r="B496" s="148"/>
      <c r="C496" s="111"/>
      <c r="D496" s="111"/>
      <c r="E496" s="32"/>
      <c r="F496"/>
    </row>
    <row r="497" spans="1:6" s="33" customFormat="1" ht="15">
      <c r="A497" s="158"/>
      <c r="B497" s="148"/>
      <c r="C497" s="111"/>
      <c r="D497" s="111"/>
      <c r="E497" s="32"/>
      <c r="F497"/>
    </row>
    <row r="498" spans="1:6" s="33" customFormat="1" ht="15">
      <c r="A498" s="158"/>
      <c r="B498" s="148"/>
      <c r="C498" s="111"/>
      <c r="D498" s="111"/>
      <c r="E498" s="32"/>
      <c r="F498"/>
    </row>
    <row r="499" spans="1:6" s="33" customFormat="1" ht="15">
      <c r="A499" s="158"/>
      <c r="B499" s="148"/>
      <c r="C499" s="111"/>
      <c r="D499" s="111"/>
      <c r="E499" s="32"/>
      <c r="F499"/>
    </row>
    <row r="500" spans="1:6" s="33" customFormat="1" ht="15">
      <c r="A500" s="158"/>
      <c r="B500" s="148"/>
      <c r="C500" s="111"/>
      <c r="D500" s="111"/>
      <c r="E500" s="32"/>
      <c r="F500"/>
    </row>
    <row r="501" spans="1:6" s="33" customFormat="1" ht="15">
      <c r="A501" s="158"/>
      <c r="B501" s="148"/>
      <c r="C501" s="111"/>
      <c r="D501" s="111"/>
      <c r="E501" s="32"/>
      <c r="F501"/>
    </row>
    <row r="502" spans="1:6" s="33" customFormat="1" ht="15">
      <c r="A502" s="158"/>
      <c r="B502" s="148"/>
      <c r="C502" s="111"/>
      <c r="D502" s="111"/>
      <c r="E502" s="32"/>
      <c r="F502"/>
    </row>
    <row r="503" spans="1:6" s="33" customFormat="1" ht="15">
      <c r="A503" s="158"/>
      <c r="B503" s="148"/>
      <c r="C503" s="111"/>
      <c r="D503" s="111"/>
      <c r="E503" s="32"/>
      <c r="F503"/>
    </row>
    <row r="504" spans="1:6" s="33" customFormat="1" ht="15">
      <c r="A504" s="158"/>
      <c r="B504" s="148"/>
      <c r="C504" s="111"/>
      <c r="D504" s="111"/>
      <c r="E504" s="32"/>
      <c r="F504"/>
    </row>
    <row r="505" spans="1:6" s="33" customFormat="1" ht="15">
      <c r="A505" s="158"/>
      <c r="B505" s="148"/>
      <c r="C505" s="111"/>
      <c r="D505" s="111"/>
      <c r="E505" s="32"/>
      <c r="F505"/>
    </row>
    <row r="506" spans="1:6" s="33" customFormat="1" ht="15">
      <c r="A506" s="158"/>
      <c r="B506" s="148"/>
      <c r="C506" s="111"/>
      <c r="D506" s="111"/>
      <c r="E506" s="32"/>
      <c r="F506"/>
    </row>
    <row r="507" spans="1:6" s="33" customFormat="1" ht="15">
      <c r="A507" s="158"/>
      <c r="B507" s="148"/>
      <c r="C507" s="111"/>
      <c r="D507" s="111"/>
      <c r="E507" s="32"/>
      <c r="F507"/>
    </row>
    <row r="508" spans="1:6" s="33" customFormat="1" ht="15">
      <c r="A508" s="158"/>
      <c r="B508" s="148"/>
      <c r="C508" s="111"/>
      <c r="D508" s="111"/>
      <c r="E508" s="32"/>
      <c r="F508"/>
    </row>
    <row r="509" spans="1:6" s="33" customFormat="1" ht="15">
      <c r="A509" s="158"/>
      <c r="B509" s="148"/>
      <c r="C509" s="111"/>
      <c r="D509" s="111"/>
      <c r="E509" s="32"/>
      <c r="F509"/>
    </row>
    <row r="510" spans="1:6" s="33" customFormat="1" ht="15">
      <c r="A510" s="158"/>
      <c r="B510" s="148"/>
      <c r="C510" s="111"/>
      <c r="D510" s="111"/>
      <c r="E510" s="32"/>
      <c r="F510"/>
    </row>
    <row r="511" spans="1:6" s="33" customFormat="1" ht="15">
      <c r="A511" s="158"/>
      <c r="B511" s="148"/>
      <c r="C511" s="111"/>
      <c r="D511" s="111"/>
      <c r="E511" s="32"/>
      <c r="F511"/>
    </row>
    <row r="512" spans="1:6" s="33" customFormat="1" ht="15">
      <c r="A512" s="158"/>
      <c r="B512" s="148"/>
      <c r="C512" s="111"/>
      <c r="D512" s="111"/>
      <c r="E512" s="32"/>
      <c r="F512"/>
    </row>
    <row r="513" spans="1:6" s="33" customFormat="1" ht="15">
      <c r="A513" s="158"/>
      <c r="B513" s="148"/>
      <c r="C513" s="111"/>
      <c r="D513" s="111"/>
      <c r="E513" s="32"/>
      <c r="F513"/>
    </row>
    <row r="514" spans="1:6" s="33" customFormat="1" ht="15">
      <c r="A514" s="158"/>
      <c r="B514" s="148"/>
      <c r="C514" s="111"/>
      <c r="D514" s="111"/>
      <c r="E514" s="32"/>
      <c r="F514"/>
    </row>
    <row r="515" spans="1:6" s="33" customFormat="1" ht="15">
      <c r="A515" s="158"/>
      <c r="B515" s="148"/>
      <c r="C515" s="111"/>
      <c r="D515" s="111"/>
      <c r="E515" s="32"/>
      <c r="F515"/>
    </row>
    <row r="516" spans="1:6" s="33" customFormat="1" ht="15">
      <c r="A516" s="158"/>
      <c r="B516" s="148"/>
      <c r="C516" s="111"/>
      <c r="D516" s="111"/>
      <c r="E516" s="32"/>
      <c r="F516"/>
    </row>
    <row r="517" spans="1:6" s="33" customFormat="1" ht="15">
      <c r="A517" s="158"/>
      <c r="B517" s="148"/>
      <c r="C517" s="111"/>
      <c r="D517" s="111"/>
      <c r="E517" s="32"/>
      <c r="F517"/>
    </row>
    <row r="518" spans="1:6" s="33" customFormat="1" ht="15">
      <c r="A518" s="158"/>
      <c r="B518" s="148"/>
      <c r="C518" s="111"/>
      <c r="D518" s="111"/>
      <c r="E518" s="32"/>
      <c r="F518"/>
    </row>
    <row r="519" spans="1:6" s="33" customFormat="1" ht="15">
      <c r="A519" s="158"/>
      <c r="B519" s="148"/>
      <c r="C519" s="111"/>
      <c r="D519" s="111"/>
      <c r="E519" s="32"/>
      <c r="F519"/>
    </row>
    <row r="520" spans="1:6" s="33" customFormat="1" ht="15">
      <c r="A520" s="158"/>
      <c r="B520" s="148"/>
      <c r="C520" s="111"/>
      <c r="D520" s="111"/>
      <c r="E520" s="32"/>
      <c r="F520"/>
    </row>
    <row r="521" spans="1:6" s="33" customFormat="1" ht="15">
      <c r="A521" s="158"/>
      <c r="B521" s="148"/>
      <c r="C521" s="111"/>
      <c r="D521" s="111"/>
      <c r="E521" s="32"/>
      <c r="F521"/>
    </row>
    <row r="522" spans="1:6" s="33" customFormat="1" ht="15">
      <c r="A522" s="158"/>
      <c r="B522" s="148"/>
      <c r="C522" s="111"/>
      <c r="D522" s="111"/>
      <c r="E522" s="32"/>
      <c r="F522"/>
    </row>
    <row r="523" spans="1:6" s="33" customFormat="1" ht="15">
      <c r="A523" s="158"/>
      <c r="B523" s="148"/>
      <c r="C523" s="111"/>
      <c r="D523" s="111"/>
      <c r="E523" s="32"/>
      <c r="F523"/>
    </row>
    <row r="524" spans="1:6" s="33" customFormat="1" ht="15">
      <c r="A524" s="158"/>
      <c r="B524" s="148"/>
      <c r="C524" s="111"/>
      <c r="D524" s="111"/>
      <c r="E524" s="32"/>
      <c r="F524"/>
    </row>
    <row r="525" spans="1:6" s="33" customFormat="1" ht="15">
      <c r="A525" s="158"/>
      <c r="B525" s="148"/>
      <c r="C525" s="111"/>
      <c r="D525" s="111"/>
      <c r="E525" s="32"/>
      <c r="F525"/>
    </row>
    <row r="526" spans="1:6" s="33" customFormat="1" ht="15">
      <c r="A526" s="158"/>
      <c r="B526" s="148"/>
      <c r="C526" s="111"/>
      <c r="D526" s="111"/>
      <c r="E526" s="32"/>
      <c r="F526"/>
    </row>
    <row r="527" spans="1:6" s="33" customFormat="1" ht="15">
      <c r="A527" s="158"/>
      <c r="B527" s="148"/>
      <c r="C527" s="111"/>
      <c r="D527" s="111"/>
      <c r="E527" s="32"/>
      <c r="F527"/>
    </row>
    <row r="528" spans="1:6" s="33" customFormat="1" ht="15">
      <c r="A528" s="158"/>
      <c r="B528" s="148"/>
      <c r="C528" s="111"/>
      <c r="D528" s="111"/>
      <c r="E528" s="32"/>
      <c r="F528"/>
    </row>
    <row r="529" spans="1:6" s="33" customFormat="1" ht="15">
      <c r="A529" s="158"/>
      <c r="B529" s="148"/>
      <c r="C529" s="111"/>
      <c r="D529" s="111"/>
      <c r="E529" s="32"/>
      <c r="F529"/>
    </row>
    <row r="530" spans="1:6" s="33" customFormat="1" ht="15">
      <c r="A530" s="158"/>
      <c r="B530" s="148"/>
      <c r="C530" s="111"/>
      <c r="D530" s="111"/>
      <c r="E530" s="32"/>
      <c r="F530"/>
    </row>
    <row r="531" spans="1:6" s="33" customFormat="1" ht="15">
      <c r="A531" s="158"/>
      <c r="B531" s="148"/>
      <c r="C531" s="111"/>
      <c r="D531" s="111"/>
      <c r="E531" s="32"/>
      <c r="F531"/>
    </row>
    <row r="532" spans="1:6" s="33" customFormat="1" ht="15">
      <c r="A532" s="158"/>
      <c r="B532" s="148"/>
      <c r="C532" s="111"/>
      <c r="D532" s="111"/>
      <c r="E532" s="32"/>
      <c r="F532"/>
    </row>
    <row r="533" spans="1:6" s="33" customFormat="1" ht="15">
      <c r="A533" s="158"/>
      <c r="B533" s="148"/>
      <c r="C533" s="111"/>
      <c r="D533" s="111"/>
      <c r="E533" s="32"/>
      <c r="F533"/>
    </row>
    <row r="534" spans="1:6" s="33" customFormat="1" ht="15">
      <c r="A534" s="158"/>
      <c r="B534" s="148"/>
      <c r="C534" s="111"/>
      <c r="D534" s="111"/>
      <c r="E534" s="32"/>
      <c r="F534"/>
    </row>
    <row r="535" spans="1:6" s="33" customFormat="1" ht="15">
      <c r="A535" s="158"/>
      <c r="B535" s="148"/>
      <c r="C535" s="111"/>
      <c r="D535" s="111"/>
      <c r="E535" s="32"/>
      <c r="F535"/>
    </row>
    <row r="536" spans="1:6" s="33" customFormat="1" ht="15">
      <c r="A536" s="158"/>
      <c r="B536" s="148"/>
      <c r="C536" s="111"/>
      <c r="D536" s="111"/>
      <c r="E536" s="32"/>
      <c r="F536"/>
    </row>
    <row r="537" spans="1:6" s="33" customFormat="1" ht="15">
      <c r="A537" s="158"/>
      <c r="B537" s="148"/>
      <c r="C537" s="111"/>
      <c r="D537" s="111"/>
      <c r="E537" s="32"/>
      <c r="F537"/>
    </row>
    <row r="538" spans="1:6" s="33" customFormat="1" ht="15">
      <c r="A538" s="158"/>
      <c r="B538" s="148"/>
      <c r="C538" s="111"/>
      <c r="D538" s="111"/>
      <c r="E538" s="32"/>
      <c r="F538"/>
    </row>
    <row r="539" spans="1:6" s="33" customFormat="1" ht="15">
      <c r="A539" s="158"/>
      <c r="B539" s="148"/>
      <c r="C539" s="111"/>
      <c r="D539" s="111"/>
      <c r="E539" s="32"/>
      <c r="F539"/>
    </row>
    <row r="540" spans="1:6" s="33" customFormat="1" ht="15">
      <c r="A540" s="158"/>
      <c r="B540" s="148"/>
      <c r="C540" s="111"/>
      <c r="D540" s="111"/>
      <c r="E540" s="32"/>
      <c r="F540"/>
    </row>
    <row r="541" spans="1:6" s="33" customFormat="1" ht="15">
      <c r="A541" s="158"/>
      <c r="B541" s="148"/>
      <c r="C541" s="111"/>
      <c r="D541" s="111"/>
      <c r="E541" s="32"/>
      <c r="F541"/>
    </row>
    <row r="542" spans="1:6" s="33" customFormat="1" ht="15">
      <c r="A542" s="158"/>
      <c r="B542" s="148"/>
      <c r="C542" s="111"/>
      <c r="D542" s="111"/>
      <c r="E542" s="32"/>
      <c r="F542"/>
    </row>
    <row r="543" spans="1:6" s="33" customFormat="1" ht="15">
      <c r="A543" s="158"/>
      <c r="B543" s="148"/>
      <c r="C543" s="111"/>
      <c r="D543" s="111"/>
      <c r="E543" s="32"/>
      <c r="F543"/>
    </row>
    <row r="544" spans="1:6" s="33" customFormat="1" ht="15">
      <c r="A544" s="158"/>
      <c r="B544" s="148"/>
      <c r="C544" s="111"/>
      <c r="D544" s="111"/>
      <c r="E544" s="32"/>
      <c r="F544"/>
    </row>
    <row r="545" spans="1:6" s="33" customFormat="1" ht="15">
      <c r="A545" s="158"/>
      <c r="B545" s="148"/>
      <c r="C545" s="111"/>
      <c r="D545" s="111"/>
      <c r="E545" s="32"/>
      <c r="F545"/>
    </row>
    <row r="546" spans="1:6" s="33" customFormat="1" ht="15">
      <c r="A546" s="158"/>
      <c r="B546" s="148"/>
      <c r="C546" s="111"/>
      <c r="D546" s="111"/>
      <c r="E546" s="32"/>
      <c r="F546"/>
    </row>
    <row r="547" spans="1:6" s="33" customFormat="1" ht="15">
      <c r="A547" s="158"/>
      <c r="B547" s="148"/>
      <c r="C547" s="111"/>
      <c r="D547" s="111"/>
      <c r="E547" s="32"/>
      <c r="F547"/>
    </row>
    <row r="548" spans="1:6" s="33" customFormat="1" ht="15">
      <c r="A548" s="158"/>
      <c r="B548" s="148"/>
      <c r="C548" s="111"/>
      <c r="D548" s="111"/>
      <c r="E548" s="32"/>
      <c r="F548"/>
    </row>
    <row r="549" spans="1:6" s="33" customFormat="1" ht="15">
      <c r="A549" s="158"/>
      <c r="B549" s="148"/>
      <c r="C549" s="111"/>
      <c r="D549" s="111"/>
      <c r="E549" s="32"/>
      <c r="F549"/>
    </row>
    <row r="550" spans="1:6" s="33" customFormat="1" ht="15">
      <c r="A550" s="158"/>
      <c r="B550" s="148"/>
      <c r="C550" s="111"/>
      <c r="D550" s="111"/>
      <c r="E550" s="32"/>
      <c r="F550"/>
    </row>
    <row r="551" spans="1:6" s="33" customFormat="1" ht="15">
      <c r="A551" s="158"/>
      <c r="B551" s="148"/>
      <c r="C551" s="111"/>
      <c r="D551" s="111"/>
      <c r="E551" s="32"/>
      <c r="F551"/>
    </row>
    <row r="552" spans="1:6" s="33" customFormat="1" ht="15">
      <c r="A552" s="158"/>
      <c r="B552" s="148"/>
      <c r="C552" s="111"/>
      <c r="D552" s="111"/>
      <c r="E552" s="32"/>
      <c r="F552"/>
    </row>
    <row r="553" spans="1:6" s="33" customFormat="1" ht="15">
      <c r="A553" s="158"/>
      <c r="B553" s="148"/>
      <c r="C553" s="111"/>
      <c r="D553" s="111"/>
      <c r="E553" s="32"/>
      <c r="F553"/>
    </row>
    <row r="554" spans="1:6" s="33" customFormat="1" ht="15">
      <c r="A554" s="158"/>
      <c r="B554" s="148"/>
      <c r="C554" s="111"/>
      <c r="D554" s="111"/>
      <c r="E554" s="32"/>
      <c r="F554"/>
    </row>
    <row r="555" spans="1:6" s="33" customFormat="1" ht="15">
      <c r="A555" s="158"/>
      <c r="B555" s="148"/>
      <c r="C555" s="111"/>
      <c r="D555" s="111"/>
      <c r="E555" s="32"/>
      <c r="F555"/>
    </row>
    <row r="556" spans="1:6" s="33" customFormat="1" ht="15">
      <c r="A556" s="158"/>
      <c r="B556" s="148"/>
      <c r="C556" s="111"/>
      <c r="D556" s="111"/>
      <c r="E556" s="32"/>
      <c r="F556"/>
    </row>
    <row r="557" spans="1:6" s="33" customFormat="1" ht="15">
      <c r="A557" s="158"/>
      <c r="B557" s="148"/>
      <c r="C557" s="111"/>
      <c r="D557" s="111"/>
      <c r="E557" s="32"/>
      <c r="F557"/>
    </row>
    <row r="558" spans="1:6" s="33" customFormat="1" ht="15">
      <c r="A558" s="158"/>
      <c r="B558" s="148"/>
      <c r="C558" s="111"/>
      <c r="D558" s="111"/>
      <c r="E558" s="32"/>
      <c r="F558"/>
    </row>
    <row r="559" spans="1:6" s="33" customFormat="1" ht="15">
      <c r="A559" s="158"/>
      <c r="B559" s="148"/>
      <c r="C559" s="111"/>
      <c r="D559" s="111"/>
      <c r="E559" s="32"/>
      <c r="F559"/>
    </row>
    <row r="560" spans="1:6" s="33" customFormat="1" ht="15">
      <c r="A560" s="158"/>
      <c r="B560" s="148"/>
      <c r="C560" s="111"/>
      <c r="D560" s="111"/>
      <c r="E560" s="32"/>
      <c r="F560"/>
    </row>
    <row r="561" spans="1:6" s="33" customFormat="1" ht="15">
      <c r="A561" s="158"/>
      <c r="B561" s="148"/>
      <c r="C561" s="111"/>
      <c r="D561" s="111"/>
      <c r="E561" s="32"/>
      <c r="F561"/>
    </row>
    <row r="562" spans="1:6" s="33" customFormat="1" ht="15">
      <c r="A562" s="158"/>
      <c r="B562" s="148"/>
      <c r="C562" s="111"/>
      <c r="D562" s="111"/>
      <c r="E562" s="32"/>
      <c r="F562"/>
    </row>
    <row r="563" spans="1:6" s="33" customFormat="1" ht="15">
      <c r="A563" s="158"/>
      <c r="B563" s="148"/>
      <c r="C563" s="111"/>
      <c r="D563" s="111"/>
      <c r="E563" s="32"/>
      <c r="F563"/>
    </row>
    <row r="564" spans="1:6" s="33" customFormat="1" ht="15">
      <c r="A564" s="158"/>
      <c r="B564" s="148"/>
      <c r="C564" s="111"/>
      <c r="D564" s="111"/>
      <c r="E564" s="32"/>
      <c r="F564"/>
    </row>
    <row r="565" spans="1:6" s="33" customFormat="1" ht="15">
      <c r="A565" s="158"/>
      <c r="B565" s="148"/>
      <c r="C565" s="111"/>
      <c r="D565" s="111"/>
      <c r="E565" s="32"/>
      <c r="F565"/>
    </row>
    <row r="566" spans="1:6" s="33" customFormat="1" ht="15">
      <c r="A566" s="158"/>
      <c r="B566" s="148"/>
      <c r="C566" s="111"/>
      <c r="D566" s="111"/>
      <c r="E566" s="32"/>
      <c r="F566"/>
    </row>
    <row r="567" spans="1:6" s="33" customFormat="1" ht="15">
      <c r="A567" s="158"/>
      <c r="B567" s="148"/>
      <c r="C567" s="111"/>
      <c r="D567" s="111"/>
      <c r="E567" s="32"/>
      <c r="F567"/>
    </row>
    <row r="568" spans="1:6" s="33" customFormat="1" ht="15">
      <c r="A568" s="158"/>
      <c r="B568" s="148"/>
      <c r="C568" s="111"/>
      <c r="D568" s="111"/>
      <c r="E568" s="32"/>
      <c r="F568"/>
    </row>
    <row r="569" spans="1:6" s="33" customFormat="1" ht="15">
      <c r="A569" s="158"/>
      <c r="B569" s="148"/>
      <c r="C569" s="111"/>
      <c r="D569" s="111"/>
      <c r="E569" s="32"/>
      <c r="F569"/>
    </row>
    <row r="570" spans="1:6" s="33" customFormat="1" ht="15">
      <c r="A570" s="158"/>
      <c r="B570" s="148"/>
      <c r="C570" s="111"/>
      <c r="D570" s="111"/>
      <c r="E570" s="32"/>
      <c r="F570"/>
    </row>
    <row r="571" spans="1:6" s="33" customFormat="1" ht="15">
      <c r="A571" s="158"/>
      <c r="B571" s="148"/>
      <c r="C571" s="111"/>
      <c r="D571" s="111"/>
      <c r="E571" s="32"/>
      <c r="F571"/>
    </row>
    <row r="572" spans="1:6" s="33" customFormat="1" ht="15">
      <c r="A572" s="158"/>
      <c r="B572" s="148"/>
      <c r="C572" s="111"/>
      <c r="D572" s="111"/>
      <c r="E572" s="32"/>
      <c r="F572"/>
    </row>
    <row r="573" spans="1:6" s="33" customFormat="1" ht="15">
      <c r="A573" s="158"/>
      <c r="B573" s="148"/>
      <c r="C573" s="111"/>
      <c r="D573" s="111"/>
      <c r="E573" s="32"/>
      <c r="F573"/>
    </row>
    <row r="574" spans="1:6" s="33" customFormat="1" ht="15">
      <c r="A574" s="158"/>
      <c r="B574" s="148"/>
      <c r="C574" s="111"/>
      <c r="D574" s="111"/>
      <c r="E574" s="32"/>
      <c r="F574"/>
    </row>
    <row r="575" spans="1:6" s="33" customFormat="1" ht="15">
      <c r="A575" s="158"/>
      <c r="B575" s="148"/>
      <c r="C575" s="111"/>
      <c r="D575" s="111"/>
      <c r="E575" s="32"/>
      <c r="F575"/>
    </row>
    <row r="576" spans="1:6" s="33" customFormat="1" ht="15">
      <c r="A576" s="158"/>
      <c r="B576" s="148"/>
      <c r="C576" s="111"/>
      <c r="D576" s="111"/>
      <c r="E576" s="32"/>
      <c r="F576"/>
    </row>
    <row r="577" spans="1:6" s="33" customFormat="1" ht="15">
      <c r="A577" s="158"/>
      <c r="B577" s="148"/>
      <c r="C577" s="111"/>
      <c r="D577" s="111"/>
      <c r="E577" s="32"/>
      <c r="F577"/>
    </row>
    <row r="578" spans="1:6" s="33" customFormat="1" ht="15">
      <c r="A578" s="158"/>
      <c r="B578" s="148"/>
      <c r="C578" s="111"/>
      <c r="D578" s="111"/>
      <c r="E578" s="32"/>
      <c r="F578"/>
    </row>
    <row r="579" spans="1:6" s="33" customFormat="1" ht="15">
      <c r="A579" s="158"/>
      <c r="B579" s="148"/>
      <c r="C579" s="111"/>
      <c r="D579" s="111"/>
      <c r="E579" s="32"/>
      <c r="F579"/>
    </row>
    <row r="580" spans="1:6" s="33" customFormat="1" ht="15">
      <c r="A580" s="158"/>
      <c r="B580" s="148"/>
      <c r="C580" s="111"/>
      <c r="D580" s="111"/>
      <c r="E580" s="32"/>
      <c r="F580"/>
    </row>
    <row r="581" spans="1:6" s="33" customFormat="1" ht="15">
      <c r="A581" s="158"/>
      <c r="B581" s="148"/>
      <c r="C581" s="111"/>
      <c r="D581" s="111"/>
      <c r="E581" s="32"/>
      <c r="F581"/>
    </row>
    <row r="582" spans="1:6" s="33" customFormat="1" ht="15">
      <c r="A582" s="158"/>
      <c r="B582" s="148"/>
      <c r="C582" s="111"/>
      <c r="D582" s="111"/>
      <c r="E582" s="32"/>
      <c r="F582"/>
    </row>
    <row r="583" spans="1:6" s="33" customFormat="1" ht="15">
      <c r="A583" s="158"/>
      <c r="B583" s="148"/>
      <c r="C583" s="111"/>
      <c r="D583" s="111"/>
      <c r="E583" s="32"/>
      <c r="F583"/>
    </row>
    <row r="584" spans="1:6" s="33" customFormat="1" ht="15">
      <c r="A584" s="158"/>
      <c r="B584" s="148"/>
      <c r="C584" s="111"/>
      <c r="D584" s="111"/>
      <c r="E584" s="32"/>
      <c r="F584"/>
    </row>
    <row r="585" spans="1:6" s="33" customFormat="1" ht="15">
      <c r="A585" s="158"/>
      <c r="B585" s="148"/>
      <c r="C585" s="111"/>
      <c r="D585" s="111"/>
      <c r="E585" s="32"/>
      <c r="F585"/>
    </row>
    <row r="586" spans="1:6" s="33" customFormat="1" ht="15">
      <c r="A586" s="158"/>
      <c r="B586" s="148"/>
      <c r="C586" s="111"/>
      <c r="D586" s="111"/>
      <c r="E586" s="32"/>
      <c r="F586"/>
    </row>
    <row r="587" spans="1:6" s="33" customFormat="1" ht="15">
      <c r="A587" s="158"/>
      <c r="B587" s="148"/>
      <c r="C587" s="111"/>
      <c r="D587" s="111"/>
      <c r="E587" s="32"/>
      <c r="F587"/>
    </row>
    <row r="588" spans="1:6" s="33" customFormat="1" ht="15">
      <c r="A588" s="158"/>
      <c r="B588" s="148"/>
      <c r="C588" s="111"/>
      <c r="D588" s="111"/>
      <c r="E588" s="32"/>
      <c r="F588"/>
    </row>
    <row r="589" spans="1:6" s="33" customFormat="1" ht="15">
      <c r="A589" s="158"/>
      <c r="B589" s="148"/>
      <c r="C589" s="111"/>
      <c r="D589" s="111"/>
      <c r="E589" s="32"/>
      <c r="F589"/>
    </row>
    <row r="590" spans="1:6" s="33" customFormat="1" ht="15">
      <c r="A590" s="158"/>
      <c r="B590" s="148"/>
      <c r="C590" s="111"/>
      <c r="D590" s="111"/>
      <c r="E590" s="32"/>
      <c r="F590"/>
    </row>
    <row r="591" spans="1:6" s="33" customFormat="1" ht="15">
      <c r="A591" s="158"/>
      <c r="B591" s="148"/>
      <c r="C591" s="111"/>
      <c r="D591" s="111"/>
      <c r="E591" s="32"/>
      <c r="F591"/>
    </row>
    <row r="592" spans="1:6" s="33" customFormat="1" ht="15">
      <c r="A592" s="158"/>
      <c r="B592" s="148"/>
      <c r="C592" s="111"/>
      <c r="D592" s="111"/>
      <c r="E592" s="32"/>
      <c r="F592"/>
    </row>
    <row r="593" spans="1:6" s="33" customFormat="1" ht="15">
      <c r="A593" s="158"/>
      <c r="B593" s="148"/>
      <c r="C593" s="111"/>
      <c r="D593" s="111"/>
      <c r="E593" s="32"/>
      <c r="F593"/>
    </row>
    <row r="594" spans="1:6" s="33" customFormat="1" ht="15">
      <c r="A594" s="158"/>
      <c r="B594" s="148"/>
      <c r="C594" s="111"/>
      <c r="D594" s="111"/>
      <c r="E594" s="32"/>
      <c r="F594"/>
    </row>
    <row r="595" spans="1:6" s="33" customFormat="1" ht="15">
      <c r="A595" s="158"/>
      <c r="B595" s="148"/>
      <c r="C595" s="111"/>
      <c r="D595" s="111"/>
      <c r="E595" s="32"/>
      <c r="F595"/>
    </row>
    <row r="596" spans="1:6" s="33" customFormat="1" ht="15">
      <c r="A596" s="158"/>
      <c r="B596" s="148"/>
      <c r="C596" s="111"/>
      <c r="D596" s="111"/>
      <c r="E596" s="32"/>
      <c r="F596"/>
    </row>
    <row r="597" spans="1:6" s="33" customFormat="1" ht="15">
      <c r="A597" s="158"/>
      <c r="B597" s="148"/>
      <c r="C597" s="111"/>
      <c r="D597" s="111"/>
      <c r="E597" s="32"/>
      <c r="F597"/>
    </row>
    <row r="598" spans="1:6" s="33" customFormat="1" ht="15">
      <c r="A598" s="158"/>
      <c r="B598" s="148"/>
      <c r="C598" s="111"/>
      <c r="D598" s="111"/>
      <c r="E598" s="32"/>
      <c r="F598"/>
    </row>
    <row r="599" spans="1:6" s="33" customFormat="1" ht="15">
      <c r="A599" s="158"/>
      <c r="B599" s="148"/>
      <c r="C599" s="111"/>
      <c r="D599" s="111"/>
      <c r="E599" s="32"/>
      <c r="F599"/>
    </row>
    <row r="600" spans="1:6" s="33" customFormat="1" ht="15">
      <c r="A600" s="158"/>
      <c r="B600" s="148"/>
      <c r="C600" s="111"/>
      <c r="D600" s="111"/>
      <c r="E600" s="32"/>
      <c r="F600"/>
    </row>
    <row r="601" spans="1:6" s="33" customFormat="1" ht="15">
      <c r="A601" s="158"/>
      <c r="B601" s="148"/>
      <c r="C601" s="111"/>
      <c r="D601" s="111"/>
      <c r="E601" s="32"/>
      <c r="F601"/>
    </row>
    <row r="602" spans="1:6" s="33" customFormat="1" ht="15">
      <c r="A602" s="158"/>
      <c r="B602" s="148"/>
      <c r="C602" s="111"/>
      <c r="D602" s="111"/>
      <c r="E602" s="32"/>
      <c r="F602"/>
    </row>
    <row r="603" spans="1:6" s="33" customFormat="1" ht="15">
      <c r="A603" s="158"/>
      <c r="B603" s="148"/>
      <c r="C603" s="111"/>
      <c r="D603" s="111"/>
      <c r="E603" s="32"/>
      <c r="F603"/>
    </row>
    <row r="604" spans="1:6" s="33" customFormat="1" ht="15">
      <c r="A604" s="158"/>
      <c r="B604" s="148"/>
      <c r="C604" s="111"/>
      <c r="D604" s="111"/>
      <c r="E604" s="32"/>
      <c r="F604"/>
    </row>
    <row r="605" spans="1:6" s="33" customFormat="1" ht="15">
      <c r="A605" s="158"/>
      <c r="B605" s="148"/>
      <c r="C605" s="111"/>
      <c r="D605" s="111"/>
      <c r="E605" s="32"/>
      <c r="F605"/>
    </row>
    <row r="606" spans="1:6" s="33" customFormat="1" ht="15">
      <c r="A606" s="158"/>
      <c r="B606" s="148"/>
      <c r="C606" s="111"/>
      <c r="D606" s="111"/>
      <c r="E606" s="32"/>
      <c r="F606"/>
    </row>
    <row r="607" spans="1:6" s="33" customFormat="1" ht="15">
      <c r="A607" s="158"/>
      <c r="B607" s="148"/>
      <c r="C607" s="111"/>
      <c r="D607" s="111"/>
      <c r="E607" s="32"/>
      <c r="F607"/>
    </row>
    <row r="608" spans="1:6" s="33" customFormat="1" ht="15">
      <c r="A608" s="158"/>
      <c r="B608" s="148"/>
      <c r="C608" s="111"/>
      <c r="D608" s="111"/>
      <c r="E608" s="32"/>
      <c r="F608"/>
    </row>
    <row r="609" spans="1:6" s="33" customFormat="1" ht="15">
      <c r="A609" s="158"/>
      <c r="B609" s="148"/>
      <c r="C609" s="111"/>
      <c r="D609" s="111"/>
      <c r="E609" s="32"/>
      <c r="F609"/>
    </row>
    <row r="610" spans="1:6" s="33" customFormat="1" ht="15">
      <c r="A610" s="158"/>
      <c r="B610" s="148"/>
      <c r="C610" s="111"/>
      <c r="D610" s="111"/>
      <c r="E610" s="32"/>
      <c r="F610"/>
    </row>
    <row r="611" spans="1:6" s="33" customFormat="1" ht="15">
      <c r="A611" s="158"/>
      <c r="B611" s="148"/>
      <c r="C611" s="111"/>
      <c r="D611" s="111"/>
      <c r="E611" s="32"/>
      <c r="F611"/>
    </row>
    <row r="612" spans="1:6" s="33" customFormat="1" ht="15">
      <c r="A612" s="158"/>
      <c r="B612" s="148"/>
      <c r="C612" s="111"/>
      <c r="D612" s="111"/>
      <c r="E612" s="32"/>
      <c r="F612"/>
    </row>
    <row r="613" spans="1:6" s="33" customFormat="1" ht="15">
      <c r="A613" s="158"/>
      <c r="B613" s="148"/>
      <c r="C613" s="111"/>
      <c r="D613" s="111"/>
      <c r="E613" s="32"/>
      <c r="F613"/>
    </row>
    <row r="614" spans="1:6" s="33" customFormat="1" ht="15">
      <c r="A614" s="158"/>
      <c r="B614" s="148"/>
      <c r="C614" s="111"/>
      <c r="D614" s="111"/>
      <c r="E614" s="32"/>
      <c r="F614"/>
    </row>
    <row r="615" spans="1:6" s="33" customFormat="1" ht="15">
      <c r="A615" s="158"/>
      <c r="B615" s="148"/>
      <c r="C615" s="111"/>
      <c r="D615" s="111"/>
      <c r="E615" s="32"/>
      <c r="F615"/>
    </row>
    <row r="616" spans="1:6" s="33" customFormat="1" ht="15">
      <c r="A616" s="158"/>
      <c r="B616" s="148"/>
      <c r="C616" s="111"/>
      <c r="D616" s="111"/>
      <c r="E616" s="32"/>
      <c r="F616"/>
    </row>
    <row r="617" spans="1:6" s="33" customFormat="1" ht="15">
      <c r="A617" s="158"/>
      <c r="B617" s="148"/>
      <c r="C617" s="111"/>
      <c r="D617" s="111"/>
      <c r="E617" s="32"/>
      <c r="F617"/>
    </row>
    <row r="618" spans="1:6" s="33" customFormat="1" ht="15">
      <c r="A618" s="158"/>
      <c r="B618" s="148"/>
      <c r="C618" s="111"/>
      <c r="D618" s="111"/>
      <c r="E618" s="32"/>
      <c r="F618"/>
    </row>
    <row r="619" spans="1:6" s="33" customFormat="1" ht="15">
      <c r="A619" s="158"/>
      <c r="B619" s="148"/>
      <c r="C619" s="111"/>
      <c r="D619" s="111"/>
      <c r="E619" s="32"/>
      <c r="F619"/>
    </row>
    <row r="620" spans="1:6" s="33" customFormat="1" ht="15">
      <c r="A620" s="158"/>
      <c r="B620" s="148"/>
      <c r="C620" s="111"/>
      <c r="D620" s="111"/>
      <c r="E620" s="32"/>
      <c r="F620"/>
    </row>
    <row r="621" spans="1:6" s="33" customFormat="1" ht="15">
      <c r="A621" s="158"/>
      <c r="B621" s="148"/>
      <c r="C621" s="111"/>
      <c r="D621" s="111"/>
      <c r="E621" s="32"/>
      <c r="F621"/>
    </row>
    <row r="622" spans="1:6" s="33" customFormat="1" ht="15">
      <c r="A622" s="158"/>
      <c r="B622" s="148"/>
      <c r="C622" s="111"/>
      <c r="D622" s="111"/>
      <c r="E622" s="32"/>
      <c r="F622"/>
    </row>
    <row r="623" spans="1:6" s="33" customFormat="1" ht="15">
      <c r="A623" s="158"/>
      <c r="B623" s="148"/>
      <c r="C623" s="111"/>
      <c r="D623" s="111"/>
      <c r="E623" s="32"/>
      <c r="F623"/>
    </row>
    <row r="624" spans="1:6" s="33" customFormat="1" ht="15">
      <c r="A624" s="158"/>
      <c r="B624" s="148"/>
      <c r="C624" s="111"/>
      <c r="D624" s="111"/>
      <c r="E624" s="32"/>
      <c r="F624"/>
    </row>
    <row r="625" spans="1:6" s="33" customFormat="1" ht="15">
      <c r="A625" s="158"/>
      <c r="B625" s="148"/>
      <c r="C625" s="111"/>
      <c r="D625" s="111"/>
      <c r="E625" s="32"/>
      <c r="F625"/>
    </row>
    <row r="626" spans="1:6" s="33" customFormat="1" ht="15">
      <c r="A626" s="158"/>
      <c r="B626" s="148"/>
      <c r="C626" s="111"/>
      <c r="D626" s="111"/>
      <c r="E626" s="32"/>
      <c r="F626"/>
    </row>
    <row r="627" spans="1:6" s="33" customFormat="1" ht="15">
      <c r="A627" s="158"/>
      <c r="B627" s="148"/>
      <c r="C627" s="111"/>
      <c r="D627" s="111"/>
      <c r="E627" s="32"/>
      <c r="F627"/>
    </row>
    <row r="628" spans="1:6" s="33" customFormat="1" ht="15">
      <c r="A628" s="158"/>
      <c r="B628" s="148"/>
      <c r="C628" s="111"/>
      <c r="D628" s="111"/>
      <c r="E628" s="32"/>
      <c r="F628"/>
    </row>
    <row r="629" spans="1:6" s="33" customFormat="1" ht="15">
      <c r="A629" s="158"/>
      <c r="B629" s="148"/>
      <c r="C629" s="111"/>
      <c r="D629" s="111"/>
      <c r="E629" s="32"/>
      <c r="F629"/>
    </row>
    <row r="630" spans="1:6" s="33" customFormat="1" ht="15">
      <c r="A630" s="158"/>
      <c r="B630" s="148"/>
      <c r="C630" s="111"/>
      <c r="D630" s="111"/>
      <c r="E630" s="32"/>
      <c r="F630"/>
    </row>
    <row r="631" spans="1:6" s="33" customFormat="1" ht="15">
      <c r="A631" s="158"/>
      <c r="B631" s="148"/>
      <c r="C631" s="111"/>
      <c r="D631" s="111"/>
      <c r="E631" s="32"/>
      <c r="F631"/>
    </row>
    <row r="632" spans="1:6" s="33" customFormat="1" ht="15">
      <c r="A632" s="158"/>
      <c r="B632" s="148"/>
      <c r="C632" s="111"/>
      <c r="D632" s="111"/>
      <c r="E632" s="32"/>
      <c r="F632"/>
    </row>
    <row r="633" spans="1:6" s="33" customFormat="1" ht="15">
      <c r="A633" s="158"/>
      <c r="B633" s="148"/>
      <c r="C633" s="111"/>
      <c r="D633" s="111"/>
      <c r="E633" s="32"/>
      <c r="F633"/>
    </row>
    <row r="634" spans="1:6" s="33" customFormat="1" ht="15">
      <c r="A634" s="158"/>
      <c r="B634" s="148"/>
      <c r="C634" s="111"/>
      <c r="D634" s="111"/>
      <c r="E634" s="32"/>
      <c r="F634"/>
    </row>
    <row r="635" spans="1:6" s="33" customFormat="1" ht="15">
      <c r="A635" s="158"/>
      <c r="B635" s="148"/>
      <c r="C635" s="111"/>
      <c r="D635" s="111"/>
      <c r="E635" s="32"/>
      <c r="F635"/>
    </row>
    <row r="636" spans="1:6" s="33" customFormat="1" ht="15">
      <c r="A636" s="158"/>
      <c r="B636" s="148"/>
      <c r="C636" s="111"/>
      <c r="D636" s="111"/>
      <c r="E636" s="32"/>
      <c r="F636"/>
    </row>
    <row r="637" spans="1:6" s="33" customFormat="1" ht="15">
      <c r="A637" s="158"/>
      <c r="B637" s="148"/>
      <c r="C637" s="111"/>
      <c r="D637" s="111"/>
      <c r="E637" s="32"/>
      <c r="F637"/>
    </row>
    <row r="638" spans="1:6" s="33" customFormat="1" ht="15">
      <c r="A638" s="158"/>
      <c r="B638" s="148"/>
      <c r="C638" s="111"/>
      <c r="D638" s="111"/>
      <c r="E638" s="32"/>
      <c r="F638"/>
    </row>
    <row r="639" spans="1:6" s="33" customFormat="1" ht="15">
      <c r="A639" s="158"/>
      <c r="B639" s="148"/>
      <c r="C639" s="111"/>
      <c r="D639" s="111"/>
      <c r="E639" s="32"/>
      <c r="F639"/>
    </row>
    <row r="640" spans="1:6" s="33" customFormat="1" ht="15">
      <c r="A640" s="158"/>
      <c r="B640" s="148"/>
      <c r="C640" s="111"/>
      <c r="D640" s="111"/>
      <c r="E640" s="32"/>
      <c r="F640"/>
    </row>
    <row r="641" spans="1:6" s="33" customFormat="1" ht="15">
      <c r="A641" s="158"/>
      <c r="B641" s="148"/>
      <c r="C641" s="111"/>
      <c r="D641" s="111"/>
      <c r="E641" s="32"/>
      <c r="F641"/>
    </row>
    <row r="642" spans="1:6" s="33" customFormat="1" ht="15">
      <c r="A642" s="158"/>
      <c r="B642" s="148"/>
      <c r="C642" s="111"/>
      <c r="D642" s="111"/>
      <c r="E642" s="32"/>
      <c r="F642"/>
    </row>
    <row r="643" spans="1:6" s="33" customFormat="1" ht="15">
      <c r="A643" s="158"/>
      <c r="B643" s="148"/>
      <c r="C643" s="111"/>
      <c r="D643" s="111"/>
      <c r="E643" s="32"/>
      <c r="F643"/>
    </row>
    <row r="644" spans="1:6" s="33" customFormat="1" ht="15">
      <c r="A644" s="158"/>
      <c r="B644" s="148"/>
      <c r="C644" s="111"/>
      <c r="D644" s="111"/>
      <c r="E644" s="32"/>
      <c r="F644"/>
    </row>
    <row r="645" spans="1:6" s="33" customFormat="1" ht="15">
      <c r="A645" s="158"/>
      <c r="B645" s="148"/>
      <c r="C645" s="111"/>
      <c r="D645" s="111"/>
      <c r="E645" s="32"/>
      <c r="F645"/>
    </row>
    <row r="646" spans="1:6" s="33" customFormat="1" ht="15">
      <c r="A646" s="158"/>
      <c r="B646" s="148"/>
      <c r="C646" s="111"/>
      <c r="D646" s="111"/>
      <c r="E646" s="32"/>
      <c r="F646"/>
    </row>
    <row r="647" spans="1:6" s="33" customFormat="1" ht="15">
      <c r="A647" s="158"/>
      <c r="B647" s="148"/>
      <c r="C647" s="111"/>
      <c r="D647" s="111"/>
      <c r="E647" s="32"/>
      <c r="F647"/>
    </row>
    <row r="648" spans="1:6" s="33" customFormat="1" ht="15">
      <c r="A648" s="158"/>
      <c r="B648" s="148"/>
      <c r="C648" s="111"/>
      <c r="D648" s="111"/>
      <c r="E648" s="32"/>
      <c r="F648"/>
    </row>
    <row r="649" spans="1:6" s="33" customFormat="1" ht="15">
      <c r="A649" s="158"/>
      <c r="B649" s="148"/>
      <c r="C649" s="111"/>
      <c r="D649" s="111"/>
      <c r="E649" s="32"/>
      <c r="F649"/>
    </row>
    <row r="650" spans="1:6" s="33" customFormat="1" ht="15">
      <c r="A650" s="158"/>
      <c r="B650" s="148"/>
      <c r="C650" s="111"/>
      <c r="D650" s="111"/>
      <c r="E650" s="32"/>
      <c r="F650"/>
    </row>
    <row r="651" spans="1:6" s="33" customFormat="1" ht="15">
      <c r="A651" s="158"/>
      <c r="B651" s="148"/>
      <c r="C651" s="111"/>
      <c r="D651" s="111"/>
      <c r="E651" s="32"/>
      <c r="F651"/>
    </row>
    <row r="652" spans="1:6" s="33" customFormat="1" ht="15">
      <c r="A652" s="158"/>
      <c r="B652" s="148"/>
      <c r="C652" s="111"/>
      <c r="D652" s="111"/>
      <c r="E652" s="32"/>
      <c r="F652"/>
    </row>
    <row r="653" spans="1:6" s="33" customFormat="1" ht="15">
      <c r="A653" s="158"/>
      <c r="B653" s="148"/>
      <c r="C653" s="111"/>
      <c r="D653" s="111"/>
      <c r="E653" s="32"/>
      <c r="F653"/>
    </row>
    <row r="654" spans="1:6" s="33" customFormat="1" ht="15">
      <c r="A654" s="158"/>
      <c r="B654" s="148"/>
      <c r="C654" s="111"/>
      <c r="D654" s="111"/>
      <c r="E654" s="32"/>
      <c r="F654"/>
    </row>
    <row r="655" spans="1:6" s="33" customFormat="1" ht="15">
      <c r="A655" s="158"/>
      <c r="B655" s="148"/>
      <c r="C655" s="111"/>
      <c r="D655" s="111"/>
      <c r="E655" s="32"/>
      <c r="F655"/>
    </row>
    <row r="656" spans="1:6" s="33" customFormat="1" ht="15">
      <c r="A656" s="158"/>
      <c r="B656" s="148"/>
      <c r="C656" s="111"/>
      <c r="D656" s="111"/>
      <c r="E656" s="32"/>
      <c r="F656"/>
    </row>
    <row r="657" spans="1:6" s="33" customFormat="1" ht="15">
      <c r="A657" s="158"/>
      <c r="B657" s="148"/>
      <c r="C657" s="111"/>
      <c r="D657" s="111"/>
      <c r="E657" s="32"/>
      <c r="F657"/>
    </row>
    <row r="658" spans="1:6" s="33" customFormat="1" ht="15">
      <c r="A658" s="158"/>
      <c r="B658" s="148"/>
      <c r="C658" s="111"/>
      <c r="D658" s="111"/>
      <c r="E658" s="32"/>
      <c r="F658"/>
    </row>
    <row r="659" spans="1:6" s="33" customFormat="1" ht="15">
      <c r="A659" s="158"/>
      <c r="B659" s="148"/>
      <c r="C659" s="111"/>
      <c r="D659" s="111"/>
      <c r="E659" s="32"/>
      <c r="F659"/>
    </row>
    <row r="660" spans="1:6" s="33" customFormat="1" ht="15">
      <c r="A660" s="158"/>
      <c r="B660" s="148"/>
      <c r="C660" s="111"/>
      <c r="D660" s="111"/>
      <c r="E660" s="32"/>
      <c r="F660"/>
    </row>
    <row r="661" spans="1:6" s="33" customFormat="1" ht="15">
      <c r="A661" s="158"/>
      <c r="B661" s="148"/>
      <c r="C661" s="111"/>
      <c r="D661" s="111"/>
      <c r="E661" s="32"/>
      <c r="F661"/>
    </row>
    <row r="662" spans="1:6" s="33" customFormat="1" ht="15">
      <c r="A662" s="158"/>
      <c r="B662" s="148"/>
      <c r="C662" s="111"/>
      <c r="D662" s="111"/>
      <c r="E662" s="32"/>
      <c r="F662"/>
    </row>
    <row r="663" spans="1:6" s="33" customFormat="1" ht="15">
      <c r="A663" s="158"/>
      <c r="B663" s="148"/>
      <c r="C663" s="111"/>
      <c r="D663" s="111"/>
      <c r="E663" s="32"/>
      <c r="F663"/>
    </row>
    <row r="664" spans="1:6" s="33" customFormat="1" ht="15">
      <c r="A664" s="158"/>
      <c r="B664" s="148"/>
      <c r="C664" s="111"/>
      <c r="D664" s="111"/>
      <c r="E664" s="32"/>
      <c r="F664"/>
    </row>
    <row r="665" spans="1:6" s="33" customFormat="1" ht="15">
      <c r="A665" s="158"/>
      <c r="B665" s="148"/>
      <c r="C665" s="111"/>
      <c r="D665" s="111"/>
      <c r="E665" s="32"/>
      <c r="F665"/>
    </row>
    <row r="666" spans="1:6" s="33" customFormat="1" ht="15">
      <c r="A666" s="158"/>
      <c r="B666" s="148"/>
      <c r="C666" s="111"/>
      <c r="D666" s="111"/>
      <c r="E666" s="32"/>
      <c r="F666"/>
    </row>
    <row r="667" spans="1:6" s="33" customFormat="1" ht="15">
      <c r="A667" s="158"/>
      <c r="B667" s="148"/>
      <c r="C667" s="111"/>
      <c r="D667" s="111"/>
      <c r="E667" s="32"/>
      <c r="F667"/>
    </row>
    <row r="668" spans="1:6" s="33" customFormat="1" ht="15">
      <c r="A668" s="158"/>
      <c r="B668" s="148"/>
      <c r="C668" s="111"/>
      <c r="D668" s="111"/>
      <c r="E668" s="32"/>
      <c r="F668"/>
    </row>
    <row r="669" spans="1:6" s="33" customFormat="1" ht="15">
      <c r="A669" s="158"/>
      <c r="B669" s="148"/>
      <c r="C669" s="111"/>
      <c r="D669" s="111"/>
      <c r="E669" s="32"/>
      <c r="F669"/>
    </row>
    <row r="670" spans="1:6" s="33" customFormat="1" ht="15">
      <c r="A670" s="158"/>
      <c r="B670" s="148"/>
      <c r="C670" s="111"/>
      <c r="D670" s="111"/>
      <c r="E670" s="32"/>
      <c r="F670"/>
    </row>
    <row r="671" spans="1:6" s="33" customFormat="1" ht="15">
      <c r="A671" s="158"/>
      <c r="B671" s="148"/>
      <c r="C671" s="111"/>
      <c r="D671" s="111"/>
      <c r="E671" s="32"/>
      <c r="F671"/>
    </row>
    <row r="672" spans="1:6" s="33" customFormat="1" ht="15">
      <c r="A672" s="158"/>
      <c r="B672" s="148"/>
      <c r="C672" s="111"/>
      <c r="D672" s="111"/>
      <c r="E672" s="32"/>
      <c r="F672"/>
    </row>
    <row r="673" spans="1:6" s="33" customFormat="1" ht="15">
      <c r="A673" s="158"/>
      <c r="B673" s="148"/>
      <c r="C673" s="111"/>
      <c r="D673" s="111"/>
      <c r="E673" s="32"/>
      <c r="F673"/>
    </row>
    <row r="674" spans="1:6" s="33" customFormat="1" ht="15">
      <c r="A674" s="158"/>
      <c r="B674" s="148"/>
      <c r="C674" s="111"/>
      <c r="D674" s="111"/>
      <c r="E674" s="32"/>
      <c r="F674"/>
    </row>
    <row r="675" spans="1:6" s="33" customFormat="1" ht="15">
      <c r="A675" s="158"/>
      <c r="B675" s="148"/>
      <c r="C675" s="111"/>
      <c r="D675" s="111"/>
      <c r="E675" s="32"/>
      <c r="F675"/>
    </row>
    <row r="676" spans="1:6" s="33" customFormat="1" ht="15">
      <c r="A676" s="158"/>
      <c r="B676" s="148"/>
      <c r="C676" s="111"/>
      <c r="D676" s="111"/>
      <c r="E676" s="32"/>
      <c r="F676"/>
    </row>
    <row r="677" spans="1:6" s="33" customFormat="1" ht="15">
      <c r="A677" s="158"/>
      <c r="B677" s="148"/>
      <c r="C677" s="111"/>
      <c r="D677" s="111"/>
      <c r="E677" s="32"/>
      <c r="F677"/>
    </row>
    <row r="678" spans="1:6" s="33" customFormat="1" ht="15">
      <c r="A678" s="158"/>
      <c r="B678" s="148"/>
      <c r="C678" s="111"/>
      <c r="D678" s="111"/>
      <c r="E678" s="32"/>
      <c r="F678"/>
    </row>
    <row r="679" spans="1:6" s="33" customFormat="1" ht="15">
      <c r="A679" s="158"/>
      <c r="B679" s="148"/>
      <c r="C679" s="111"/>
      <c r="D679" s="111"/>
      <c r="E679" s="32"/>
      <c r="F679"/>
    </row>
    <row r="680" spans="1:6" s="33" customFormat="1" ht="15">
      <c r="A680" s="158"/>
      <c r="B680" s="148"/>
      <c r="C680" s="111"/>
      <c r="D680" s="111"/>
      <c r="E680" s="32"/>
      <c r="F680"/>
    </row>
    <row r="681" spans="1:6" s="33" customFormat="1" ht="15">
      <c r="A681" s="158"/>
      <c r="B681" s="148"/>
      <c r="C681" s="111"/>
      <c r="D681" s="111"/>
      <c r="E681" s="32"/>
      <c r="F681"/>
    </row>
    <row r="682" spans="1:6" s="33" customFormat="1" ht="15">
      <c r="A682" s="158"/>
      <c r="B682" s="148"/>
      <c r="C682" s="111"/>
      <c r="D682" s="111"/>
      <c r="E682" s="32"/>
      <c r="F682"/>
    </row>
    <row r="683" spans="1:6" s="33" customFormat="1" ht="15">
      <c r="A683" s="158"/>
      <c r="B683" s="148"/>
      <c r="C683" s="111"/>
      <c r="D683" s="111"/>
      <c r="E683" s="32"/>
      <c r="F683"/>
    </row>
    <row r="684" spans="1:6" s="33" customFormat="1" ht="15">
      <c r="A684" s="158"/>
      <c r="B684" s="148"/>
      <c r="C684" s="111"/>
      <c r="D684" s="111"/>
      <c r="E684" s="32"/>
      <c r="F684"/>
    </row>
    <row r="685" spans="1:6" s="33" customFormat="1" ht="15">
      <c r="A685" s="158"/>
      <c r="B685" s="148"/>
      <c r="C685" s="111"/>
      <c r="D685" s="111"/>
      <c r="E685" s="32"/>
      <c r="F685"/>
    </row>
    <row r="686" spans="1:6" s="33" customFormat="1" ht="15">
      <c r="A686" s="158"/>
      <c r="B686" s="148"/>
      <c r="C686" s="111"/>
      <c r="D686" s="111"/>
      <c r="E686" s="32"/>
      <c r="F686"/>
    </row>
    <row r="687" spans="1:6" s="33" customFormat="1" ht="15">
      <c r="A687" s="158"/>
      <c r="B687" s="148"/>
      <c r="C687" s="111"/>
      <c r="D687" s="111"/>
      <c r="E687" s="32"/>
      <c r="F687"/>
    </row>
    <row r="688" spans="1:6" s="33" customFormat="1" ht="15">
      <c r="A688" s="158"/>
      <c r="B688" s="148"/>
      <c r="C688" s="111"/>
      <c r="D688" s="111"/>
      <c r="E688" s="32"/>
      <c r="F688"/>
    </row>
    <row r="689" spans="1:6" s="33" customFormat="1" ht="15">
      <c r="A689" s="158"/>
      <c r="B689" s="148"/>
      <c r="C689" s="111"/>
      <c r="D689" s="111"/>
      <c r="E689" s="32"/>
      <c r="F689"/>
    </row>
    <row r="690" spans="1:6" s="33" customFormat="1" ht="15">
      <c r="A690" s="158"/>
      <c r="B690" s="148"/>
      <c r="C690" s="111"/>
      <c r="D690" s="111"/>
      <c r="E690" s="32"/>
      <c r="F690"/>
    </row>
    <row r="691" spans="1:6" s="33" customFormat="1" ht="15">
      <c r="A691" s="158"/>
      <c r="B691" s="148"/>
      <c r="C691" s="111"/>
      <c r="D691" s="111"/>
      <c r="E691" s="32"/>
      <c r="F691"/>
    </row>
    <row r="692" spans="1:6" s="33" customFormat="1" ht="15">
      <c r="A692" s="158"/>
      <c r="B692" s="148"/>
      <c r="C692" s="111"/>
      <c r="D692" s="111"/>
      <c r="E692" s="32"/>
      <c r="F692"/>
    </row>
    <row r="693" spans="1:6" s="33" customFormat="1" ht="15">
      <c r="A693" s="158"/>
      <c r="B693" s="148"/>
      <c r="C693" s="111"/>
      <c r="D693" s="111"/>
      <c r="E693" s="32"/>
      <c r="F693"/>
    </row>
    <row r="694" spans="1:6" s="33" customFormat="1" ht="15">
      <c r="A694" s="158"/>
      <c r="B694" s="148"/>
      <c r="C694" s="111"/>
      <c r="D694" s="111"/>
      <c r="E694" s="32"/>
      <c r="F694"/>
    </row>
    <row r="695" spans="1:6" s="33" customFormat="1" ht="15">
      <c r="A695" s="158"/>
      <c r="B695" s="148"/>
      <c r="C695" s="111"/>
      <c r="D695" s="111"/>
      <c r="E695" s="32"/>
      <c r="F695"/>
    </row>
    <row r="696" spans="1:6" s="33" customFormat="1" ht="15">
      <c r="A696" s="158"/>
      <c r="B696" s="148"/>
      <c r="C696" s="111"/>
      <c r="D696" s="111"/>
      <c r="E696" s="32"/>
      <c r="F696"/>
    </row>
    <row r="697" spans="1:6" s="33" customFormat="1" ht="15">
      <c r="A697" s="158"/>
      <c r="B697" s="148"/>
      <c r="C697" s="111"/>
      <c r="D697" s="111"/>
      <c r="E697" s="32"/>
      <c r="F697"/>
    </row>
    <row r="698" spans="1:6" s="33" customFormat="1" ht="15">
      <c r="A698" s="158"/>
      <c r="B698" s="148"/>
      <c r="C698" s="111"/>
      <c r="D698" s="111"/>
      <c r="E698" s="32"/>
      <c r="F698"/>
    </row>
    <row r="699" spans="1:6" s="33" customFormat="1" ht="15">
      <c r="A699" s="158"/>
      <c r="B699" s="148"/>
      <c r="C699" s="111"/>
      <c r="D699" s="111"/>
      <c r="E699" s="32"/>
      <c r="F699"/>
    </row>
    <row r="700" spans="1:6" s="33" customFormat="1" ht="15">
      <c r="A700" s="158"/>
      <c r="B700" s="148"/>
      <c r="C700" s="111"/>
      <c r="D700" s="111"/>
      <c r="E700" s="32"/>
      <c r="F700"/>
    </row>
    <row r="701" spans="1:6" s="33" customFormat="1" ht="15">
      <c r="A701" s="158"/>
      <c r="B701" s="148"/>
      <c r="C701" s="111"/>
      <c r="D701" s="111"/>
      <c r="E701" s="32"/>
      <c r="F701"/>
    </row>
    <row r="702" spans="1:6" s="33" customFormat="1" ht="15">
      <c r="A702" s="158"/>
      <c r="B702" s="148"/>
      <c r="C702" s="111"/>
      <c r="D702" s="111"/>
      <c r="E702" s="32"/>
      <c r="F702"/>
    </row>
    <row r="703" spans="1:6" s="33" customFormat="1" ht="15">
      <c r="A703" s="158"/>
      <c r="B703" s="148"/>
      <c r="C703" s="111"/>
      <c r="D703" s="111"/>
      <c r="E703" s="32"/>
      <c r="F703"/>
    </row>
    <row r="704" spans="1:6" s="33" customFormat="1" ht="15">
      <c r="A704" s="158"/>
      <c r="B704" s="148"/>
      <c r="C704" s="111"/>
      <c r="D704" s="111"/>
      <c r="E704" s="32"/>
      <c r="F704"/>
    </row>
    <row r="705" spans="1:6" s="33" customFormat="1" ht="15">
      <c r="A705" s="158"/>
      <c r="B705" s="148"/>
      <c r="C705" s="111"/>
      <c r="D705" s="111"/>
      <c r="E705" s="32"/>
      <c r="F705"/>
    </row>
    <row r="706" spans="1:6" s="33" customFormat="1" ht="15">
      <c r="A706" s="158"/>
      <c r="B706" s="148"/>
      <c r="C706" s="111"/>
      <c r="D706" s="111"/>
      <c r="E706" s="32"/>
      <c r="F706"/>
    </row>
    <row r="707" spans="1:6" s="33" customFormat="1" ht="15">
      <c r="A707" s="158"/>
      <c r="B707" s="148"/>
      <c r="C707" s="111"/>
      <c r="D707" s="111"/>
      <c r="E707" s="32"/>
      <c r="F707"/>
    </row>
    <row r="708" spans="1:6" s="33" customFormat="1" ht="15">
      <c r="A708" s="158"/>
      <c r="B708" s="148"/>
      <c r="C708" s="111"/>
      <c r="D708" s="111"/>
      <c r="E708" s="32"/>
      <c r="F708"/>
    </row>
    <row r="709" spans="1:6" s="33" customFormat="1" ht="15">
      <c r="A709" s="158"/>
      <c r="B709" s="148"/>
      <c r="C709" s="111"/>
      <c r="D709" s="111"/>
      <c r="E709" s="32"/>
      <c r="F709"/>
    </row>
    <row r="710" spans="1:6" s="33" customFormat="1" ht="15">
      <c r="A710" s="158"/>
      <c r="B710" s="148"/>
      <c r="C710" s="111"/>
      <c r="D710" s="111"/>
      <c r="E710" s="32"/>
      <c r="F710"/>
    </row>
    <row r="711" spans="1:6" s="33" customFormat="1" ht="15">
      <c r="A711" s="158"/>
      <c r="B711" s="148"/>
      <c r="C711" s="111"/>
      <c r="D711" s="111"/>
      <c r="E711" s="32"/>
      <c r="F711"/>
    </row>
    <row r="712" spans="1:6" s="33" customFormat="1" ht="15">
      <c r="A712" s="158"/>
      <c r="B712" s="148"/>
      <c r="C712" s="111"/>
      <c r="D712" s="111"/>
      <c r="E712" s="32"/>
      <c r="F712"/>
    </row>
    <row r="713" spans="1:6" s="33" customFormat="1" ht="15">
      <c r="A713" s="158"/>
      <c r="B713" s="148"/>
      <c r="C713" s="111"/>
      <c r="D713" s="111"/>
      <c r="E713" s="32"/>
      <c r="F713"/>
    </row>
    <row r="714" spans="1:6" s="33" customFormat="1" ht="15">
      <c r="A714" s="158"/>
      <c r="B714" s="148"/>
      <c r="C714" s="111"/>
      <c r="D714" s="111"/>
      <c r="E714" s="32"/>
      <c r="F714"/>
    </row>
    <row r="715" spans="1:6" s="33" customFormat="1" ht="15">
      <c r="A715" s="158"/>
      <c r="B715" s="148"/>
      <c r="C715" s="111"/>
      <c r="D715" s="111"/>
      <c r="E715" s="32"/>
      <c r="F715"/>
    </row>
    <row r="716" spans="1:6" s="33" customFormat="1" ht="15">
      <c r="A716" s="158"/>
      <c r="B716" s="148"/>
      <c r="C716" s="111"/>
      <c r="D716" s="111"/>
      <c r="E716" s="32"/>
      <c r="F716"/>
    </row>
    <row r="717" spans="1:6" s="33" customFormat="1" ht="15">
      <c r="A717" s="158"/>
      <c r="B717" s="148"/>
      <c r="C717" s="111"/>
      <c r="D717" s="111"/>
      <c r="E717" s="32"/>
      <c r="F717"/>
    </row>
    <row r="718" spans="1:6" s="33" customFormat="1" ht="15">
      <c r="A718" s="158"/>
      <c r="B718" s="148"/>
      <c r="C718" s="111"/>
      <c r="D718" s="111"/>
      <c r="E718" s="32"/>
      <c r="F718"/>
    </row>
    <row r="719" spans="1:6" s="33" customFormat="1" ht="15">
      <c r="A719" s="158"/>
      <c r="B719" s="148"/>
      <c r="C719" s="111"/>
      <c r="D719" s="111"/>
      <c r="E719" s="32"/>
      <c r="F719"/>
    </row>
    <row r="720" spans="1:6" s="33" customFormat="1" ht="15">
      <c r="A720" s="158"/>
      <c r="B720" s="148"/>
      <c r="C720" s="111"/>
      <c r="D720" s="111"/>
      <c r="E720" s="32"/>
      <c r="F720"/>
    </row>
    <row r="721" spans="1:6" s="33" customFormat="1" ht="15">
      <c r="A721" s="158"/>
      <c r="B721" s="148"/>
      <c r="C721" s="111"/>
      <c r="D721" s="111"/>
      <c r="E721" s="32"/>
      <c r="F721"/>
    </row>
    <row r="722" spans="1:6" s="33" customFormat="1" ht="15">
      <c r="A722" s="158"/>
      <c r="B722" s="148"/>
      <c r="C722" s="111"/>
      <c r="D722" s="111"/>
      <c r="E722" s="32"/>
      <c r="F722"/>
    </row>
    <row r="723" spans="1:6" s="33" customFormat="1" ht="15">
      <c r="A723" s="158"/>
      <c r="B723" s="148"/>
      <c r="C723" s="111"/>
      <c r="D723" s="111"/>
      <c r="E723" s="32"/>
      <c r="F723"/>
    </row>
    <row r="724" spans="1:6" s="33" customFormat="1" ht="15">
      <c r="A724" s="158"/>
      <c r="B724" s="148"/>
      <c r="C724" s="111"/>
      <c r="D724" s="111"/>
      <c r="E724" s="32"/>
      <c r="F724"/>
    </row>
    <row r="725" spans="1:6" s="33" customFormat="1" ht="15">
      <c r="A725" s="158"/>
      <c r="B725" s="148"/>
      <c r="C725" s="111"/>
      <c r="D725" s="111"/>
      <c r="E725" s="32"/>
      <c r="F725"/>
    </row>
    <row r="726" spans="1:6" s="33" customFormat="1" ht="15">
      <c r="A726" s="158"/>
      <c r="B726" s="148"/>
      <c r="C726" s="111"/>
      <c r="D726" s="111"/>
      <c r="E726" s="32"/>
      <c r="F726"/>
    </row>
    <row r="727" spans="1:6" s="33" customFormat="1" ht="15">
      <c r="A727" s="158"/>
      <c r="B727" s="148"/>
      <c r="C727" s="111"/>
      <c r="D727" s="111"/>
      <c r="E727" s="32"/>
      <c r="F727"/>
    </row>
    <row r="728" spans="1:6" s="33" customFormat="1" ht="15">
      <c r="A728" s="158"/>
      <c r="B728" s="148"/>
      <c r="C728" s="111"/>
      <c r="D728" s="111"/>
      <c r="E728" s="32"/>
      <c r="F728"/>
    </row>
    <row r="729" spans="1:6" s="33" customFormat="1" ht="15">
      <c r="A729" s="158"/>
      <c r="B729" s="148"/>
      <c r="C729" s="111"/>
      <c r="D729" s="111"/>
      <c r="E729" s="32"/>
      <c r="F729"/>
    </row>
    <row r="730" spans="1:6" s="33" customFormat="1" ht="15">
      <c r="A730" s="158"/>
      <c r="B730" s="148"/>
      <c r="C730" s="111"/>
      <c r="D730" s="111"/>
      <c r="E730" s="32"/>
      <c r="F730"/>
    </row>
    <row r="731" spans="1:6" s="33" customFormat="1" ht="15">
      <c r="A731" s="158"/>
      <c r="B731" s="148"/>
      <c r="C731" s="111"/>
      <c r="D731" s="111"/>
      <c r="E731" s="32"/>
      <c r="F731"/>
    </row>
    <row r="732" spans="1:6" s="33" customFormat="1" ht="15">
      <c r="A732" s="158"/>
      <c r="B732" s="148"/>
      <c r="C732" s="111"/>
      <c r="D732" s="111"/>
      <c r="E732" s="32"/>
      <c r="F732"/>
    </row>
    <row r="733" spans="1:6" s="33" customFormat="1" ht="15">
      <c r="A733" s="158"/>
      <c r="B733" s="148"/>
      <c r="C733" s="111"/>
      <c r="D733" s="111"/>
      <c r="E733" s="32"/>
      <c r="F733"/>
    </row>
    <row r="734" spans="1:6" s="33" customFormat="1" ht="15">
      <c r="A734" s="158"/>
      <c r="B734" s="148"/>
      <c r="C734" s="111"/>
      <c r="D734" s="111"/>
      <c r="E734" s="32"/>
      <c r="F734"/>
    </row>
    <row r="735" spans="1:6" s="33" customFormat="1" ht="15">
      <c r="A735" s="158"/>
      <c r="B735" s="148"/>
      <c r="C735" s="111"/>
      <c r="D735" s="111"/>
      <c r="E735" s="32"/>
      <c r="F735"/>
    </row>
    <row r="736" spans="1:6" s="33" customFormat="1" ht="15">
      <c r="A736" s="158"/>
      <c r="B736" s="148"/>
      <c r="C736" s="111"/>
      <c r="D736" s="111"/>
      <c r="E736" s="32"/>
      <c r="F736"/>
    </row>
    <row r="737" spans="1:6" s="33" customFormat="1" ht="15">
      <c r="A737" s="158"/>
      <c r="B737" s="148"/>
      <c r="C737" s="111"/>
      <c r="D737" s="111"/>
      <c r="E737" s="32"/>
      <c r="F737"/>
    </row>
    <row r="738" spans="1:6" s="33" customFormat="1" ht="15">
      <c r="A738" s="158"/>
      <c r="B738" s="148"/>
      <c r="C738" s="111"/>
      <c r="D738" s="111"/>
      <c r="E738" s="32"/>
      <c r="F738"/>
    </row>
    <row r="739" spans="1:6" s="33" customFormat="1" ht="15">
      <c r="A739" s="158"/>
      <c r="B739" s="148"/>
      <c r="C739" s="111"/>
      <c r="D739" s="111"/>
      <c r="E739" s="32"/>
      <c r="F739"/>
    </row>
    <row r="740" spans="1:6" s="33" customFormat="1" ht="15">
      <c r="A740" s="158"/>
      <c r="B740" s="148"/>
      <c r="C740" s="111"/>
      <c r="D740" s="111"/>
      <c r="E740" s="32"/>
      <c r="F740"/>
    </row>
    <row r="741" spans="1:6" s="33" customFormat="1" ht="15">
      <c r="A741" s="158"/>
      <c r="B741" s="148"/>
      <c r="C741" s="111"/>
      <c r="D741" s="111"/>
      <c r="E741" s="32"/>
      <c r="F741"/>
    </row>
    <row r="742" spans="1:6" s="33" customFormat="1" ht="15">
      <c r="A742" s="158"/>
      <c r="B742" s="148"/>
      <c r="C742" s="111"/>
      <c r="D742" s="111"/>
      <c r="E742" s="32"/>
      <c r="F742"/>
    </row>
    <row r="743" spans="1:6" s="33" customFormat="1" ht="15">
      <c r="A743" s="158"/>
      <c r="B743" s="148"/>
      <c r="C743" s="111"/>
      <c r="D743" s="111"/>
      <c r="E743" s="32"/>
      <c r="F743"/>
    </row>
    <row r="744" spans="1:6" s="33" customFormat="1" ht="15">
      <c r="A744" s="158"/>
      <c r="B744" s="148"/>
      <c r="C744" s="111"/>
      <c r="D744" s="111"/>
      <c r="E744" s="32"/>
      <c r="F744"/>
    </row>
    <row r="745" spans="1:6" s="33" customFormat="1" ht="15">
      <c r="A745" s="158"/>
      <c r="B745" s="148"/>
      <c r="C745" s="111"/>
      <c r="D745" s="111"/>
      <c r="E745" s="32"/>
      <c r="F745"/>
    </row>
    <row r="746" spans="1:6" s="33" customFormat="1" ht="15">
      <c r="A746" s="158"/>
      <c r="B746" s="148"/>
      <c r="C746" s="111"/>
      <c r="D746" s="111"/>
      <c r="E746" s="32"/>
      <c r="F746"/>
    </row>
    <row r="747" spans="1:6" s="33" customFormat="1" ht="15">
      <c r="A747" s="158"/>
      <c r="B747" s="148"/>
      <c r="C747" s="111"/>
      <c r="D747" s="111"/>
      <c r="E747" s="32"/>
      <c r="F747"/>
    </row>
    <row r="748" spans="1:6" s="33" customFormat="1" ht="15">
      <c r="A748" s="158"/>
      <c r="B748" s="148"/>
      <c r="C748" s="111"/>
      <c r="D748" s="111"/>
      <c r="E748" s="32"/>
      <c r="F748"/>
    </row>
    <row r="749" spans="1:6" s="33" customFormat="1" ht="15">
      <c r="A749" s="158"/>
      <c r="B749" s="148"/>
      <c r="C749" s="111"/>
      <c r="D749" s="111"/>
      <c r="E749" s="32"/>
      <c r="F749"/>
    </row>
    <row r="750" spans="1:6" s="33" customFormat="1" ht="15">
      <c r="A750" s="158"/>
      <c r="B750" s="148"/>
      <c r="C750" s="111"/>
      <c r="D750" s="111"/>
      <c r="E750" s="32"/>
      <c r="F750"/>
    </row>
    <row r="751" spans="1:6" s="33" customFormat="1" ht="15">
      <c r="A751" s="158"/>
      <c r="B751" s="148"/>
      <c r="C751" s="111"/>
      <c r="D751" s="111"/>
      <c r="E751" s="32"/>
      <c r="F751"/>
    </row>
    <row r="752" spans="1:6" s="33" customFormat="1" ht="15">
      <c r="A752" s="158"/>
      <c r="B752" s="148"/>
      <c r="C752" s="111"/>
      <c r="D752" s="111"/>
      <c r="E752" s="32"/>
      <c r="F752"/>
    </row>
    <row r="753" spans="1:6" s="33" customFormat="1" ht="15">
      <c r="A753" s="158"/>
      <c r="B753" s="148"/>
      <c r="C753" s="111"/>
      <c r="D753" s="111"/>
      <c r="E753" s="32"/>
      <c r="F753"/>
    </row>
    <row r="754" spans="1:6" s="33" customFormat="1" ht="15">
      <c r="A754" s="158"/>
      <c r="B754" s="148"/>
      <c r="C754" s="111"/>
      <c r="D754" s="111"/>
      <c r="E754" s="32"/>
      <c r="F754"/>
    </row>
    <row r="755" spans="1:6" s="33" customFormat="1" ht="15">
      <c r="A755" s="158"/>
      <c r="B755" s="148"/>
      <c r="C755" s="111"/>
      <c r="D755" s="111"/>
      <c r="E755" s="32"/>
      <c r="F755"/>
    </row>
    <row r="756" spans="1:6" s="33" customFormat="1" ht="15">
      <c r="A756" s="158"/>
      <c r="B756" s="148"/>
      <c r="C756" s="111"/>
      <c r="D756" s="111"/>
      <c r="E756" s="32"/>
      <c r="F756"/>
    </row>
    <row r="757" spans="1:6" s="33" customFormat="1" ht="15">
      <c r="A757" s="158"/>
      <c r="B757" s="148"/>
      <c r="C757" s="111"/>
      <c r="D757" s="111"/>
      <c r="E757" s="32"/>
      <c r="F757"/>
    </row>
    <row r="758" spans="1:6" s="33" customFormat="1" ht="15">
      <c r="A758" s="158"/>
      <c r="B758" s="148"/>
      <c r="C758" s="111"/>
      <c r="D758" s="111"/>
      <c r="E758" s="32"/>
      <c r="F758"/>
    </row>
    <row r="759" spans="1:6" s="33" customFormat="1" ht="15">
      <c r="A759" s="158"/>
      <c r="B759" s="148"/>
      <c r="C759" s="111"/>
      <c r="D759" s="111"/>
      <c r="E759" s="32"/>
      <c r="F759"/>
    </row>
    <row r="760" spans="1:6" s="33" customFormat="1" ht="15">
      <c r="A760" s="158"/>
      <c r="B760" s="148"/>
      <c r="C760" s="111"/>
      <c r="D760" s="111"/>
      <c r="E760" s="32"/>
      <c r="F760"/>
    </row>
    <row r="761" spans="1:6" s="33" customFormat="1" ht="15">
      <c r="A761" s="158"/>
      <c r="B761" s="148"/>
      <c r="C761" s="111"/>
      <c r="D761" s="111"/>
      <c r="E761" s="32"/>
      <c r="F761"/>
    </row>
    <row r="762" spans="1:6" s="33" customFormat="1" ht="15">
      <c r="A762" s="158"/>
      <c r="B762" s="148"/>
      <c r="C762" s="111"/>
      <c r="D762" s="111"/>
      <c r="E762" s="32"/>
      <c r="F762"/>
    </row>
    <row r="763" spans="1:6" s="33" customFormat="1" ht="15">
      <c r="A763" s="158"/>
      <c r="B763" s="148"/>
      <c r="C763" s="111"/>
      <c r="D763" s="111"/>
      <c r="E763" s="32"/>
      <c r="F763"/>
    </row>
    <row r="764" spans="1:6" s="33" customFormat="1" ht="15">
      <c r="A764" s="158"/>
      <c r="B764" s="148"/>
      <c r="C764" s="111"/>
      <c r="D764" s="111"/>
      <c r="E764" s="32"/>
      <c r="F764"/>
    </row>
    <row r="765" spans="1:6" s="33" customFormat="1" ht="15">
      <c r="A765" s="158"/>
      <c r="B765" s="148"/>
      <c r="C765" s="111"/>
      <c r="D765" s="111"/>
      <c r="E765" s="32"/>
      <c r="F765"/>
    </row>
    <row r="766" spans="1:6" s="33" customFormat="1" ht="15">
      <c r="A766" s="158"/>
      <c r="B766" s="148"/>
      <c r="C766" s="111"/>
      <c r="D766" s="111"/>
      <c r="E766" s="32"/>
      <c r="F766"/>
    </row>
    <row r="767" spans="1:6" s="33" customFormat="1" ht="15">
      <c r="A767" s="158"/>
      <c r="B767" s="148"/>
      <c r="C767" s="111"/>
      <c r="D767" s="111"/>
      <c r="E767" s="32"/>
      <c r="F767"/>
    </row>
    <row r="768" spans="1:6" s="33" customFormat="1" ht="15">
      <c r="A768" s="158"/>
      <c r="B768" s="148"/>
      <c r="C768" s="111"/>
      <c r="D768" s="111"/>
      <c r="E768" s="32"/>
      <c r="F768"/>
    </row>
    <row r="769" spans="1:6" s="33" customFormat="1" ht="15">
      <c r="A769" s="158"/>
      <c r="B769" s="148"/>
      <c r="C769" s="111"/>
      <c r="D769" s="111"/>
      <c r="E769" s="32"/>
      <c r="F769"/>
    </row>
    <row r="770" spans="1:6" s="33" customFormat="1" ht="15">
      <c r="A770" s="158"/>
      <c r="B770" s="148"/>
      <c r="C770" s="111"/>
      <c r="D770" s="111"/>
      <c r="E770" s="32"/>
      <c r="F770"/>
    </row>
    <row r="771" spans="1:6" s="33" customFormat="1" ht="15">
      <c r="A771" s="158"/>
      <c r="B771" s="148"/>
      <c r="C771" s="111"/>
      <c r="D771" s="111"/>
      <c r="E771" s="32"/>
      <c r="F771"/>
    </row>
    <row r="772" spans="1:6" s="33" customFormat="1" ht="15">
      <c r="A772" s="158"/>
      <c r="B772" s="148"/>
      <c r="C772" s="111"/>
      <c r="D772" s="111"/>
      <c r="E772" s="32"/>
      <c r="F772"/>
    </row>
    <row r="773" spans="1:6" s="33" customFormat="1" ht="15">
      <c r="A773" s="158"/>
      <c r="B773" s="148"/>
      <c r="C773" s="111"/>
      <c r="D773" s="111"/>
      <c r="E773" s="32"/>
      <c r="F773"/>
    </row>
    <row r="774" spans="1:6" s="33" customFormat="1" ht="15">
      <c r="A774" s="158"/>
      <c r="B774" s="148"/>
      <c r="C774" s="111"/>
      <c r="D774" s="111"/>
      <c r="E774" s="32"/>
      <c r="F774"/>
    </row>
    <row r="775" spans="1:6" s="33" customFormat="1" ht="15">
      <c r="A775" s="158"/>
      <c r="B775" s="148"/>
      <c r="C775" s="111"/>
      <c r="D775" s="111"/>
      <c r="E775" s="32"/>
      <c r="F775"/>
    </row>
    <row r="776" spans="1:6" s="33" customFormat="1" ht="15">
      <c r="A776" s="158"/>
      <c r="B776" s="148"/>
      <c r="C776" s="111"/>
      <c r="D776" s="111"/>
      <c r="E776" s="32"/>
      <c r="F776"/>
    </row>
    <row r="777" spans="1:6" s="33" customFormat="1" ht="15">
      <c r="A777" s="158"/>
      <c r="B777" s="148"/>
      <c r="C777" s="111"/>
      <c r="D777" s="111"/>
      <c r="E777" s="32"/>
      <c r="F777"/>
    </row>
    <row r="778" spans="1:6" s="33" customFormat="1" ht="15">
      <c r="A778" s="158"/>
      <c r="B778" s="148"/>
      <c r="C778" s="111"/>
      <c r="D778" s="111"/>
      <c r="E778" s="32"/>
      <c r="F778"/>
    </row>
    <row r="779" spans="1:6" s="33" customFormat="1" ht="15">
      <c r="A779" s="158"/>
      <c r="B779" s="148"/>
      <c r="C779" s="111"/>
      <c r="D779" s="111"/>
      <c r="E779" s="32"/>
      <c r="F779"/>
    </row>
    <row r="780" spans="1:6" s="33" customFormat="1" ht="15">
      <c r="A780" s="158"/>
      <c r="B780" s="148"/>
      <c r="C780" s="111"/>
      <c r="D780" s="111"/>
      <c r="E780" s="32"/>
      <c r="F780"/>
    </row>
    <row r="781" spans="1:6" s="33" customFormat="1" ht="15">
      <c r="A781" s="158"/>
      <c r="B781" s="148"/>
      <c r="C781" s="111"/>
      <c r="D781" s="111"/>
      <c r="E781" s="32"/>
      <c r="F781"/>
    </row>
    <row r="782" spans="1:6" s="33" customFormat="1" ht="15">
      <c r="A782" s="158"/>
      <c r="B782" s="148"/>
      <c r="C782" s="111"/>
      <c r="D782" s="111"/>
      <c r="E782" s="32"/>
      <c r="F782"/>
    </row>
    <row r="783" spans="1:6" s="33" customFormat="1" ht="15">
      <c r="A783" s="158"/>
      <c r="B783" s="148"/>
      <c r="C783" s="111"/>
      <c r="D783" s="111"/>
      <c r="E783" s="32"/>
      <c r="F783"/>
    </row>
    <row r="784" spans="1:6" s="33" customFormat="1" ht="15">
      <c r="A784" s="158"/>
      <c r="B784" s="148"/>
      <c r="C784" s="111"/>
      <c r="D784" s="111"/>
      <c r="E784" s="32"/>
      <c r="F784"/>
    </row>
    <row r="785" spans="1:6" s="33" customFormat="1" ht="15">
      <c r="A785" s="158"/>
      <c r="B785" s="148"/>
      <c r="C785" s="111"/>
      <c r="D785" s="111"/>
      <c r="E785" s="32"/>
      <c r="F785"/>
    </row>
    <row r="786" spans="1:6" s="33" customFormat="1" ht="15">
      <c r="A786" s="158"/>
      <c r="B786" s="148"/>
      <c r="C786" s="111"/>
      <c r="D786" s="111"/>
      <c r="E786" s="32"/>
      <c r="F786"/>
    </row>
    <row r="787" spans="1:6" s="33" customFormat="1" ht="15">
      <c r="A787" s="158"/>
      <c r="B787" s="148"/>
      <c r="C787" s="111"/>
      <c r="D787" s="111"/>
      <c r="E787" s="32"/>
      <c r="F787"/>
    </row>
    <row r="788" spans="1:6" s="33" customFormat="1" ht="15">
      <c r="A788" s="158"/>
      <c r="B788" s="148"/>
      <c r="C788" s="111"/>
      <c r="D788" s="111"/>
      <c r="E788" s="32"/>
      <c r="F788"/>
    </row>
    <row r="789" spans="1:6" s="33" customFormat="1" ht="15">
      <c r="A789" s="158"/>
      <c r="B789" s="148"/>
      <c r="C789" s="111"/>
      <c r="D789" s="111"/>
      <c r="E789" s="32"/>
      <c r="F789"/>
    </row>
    <row r="790" spans="1:6" s="33" customFormat="1" ht="15">
      <c r="A790" s="158"/>
      <c r="B790" s="148"/>
      <c r="C790" s="111"/>
      <c r="D790" s="111"/>
      <c r="E790" s="32"/>
      <c r="F790"/>
    </row>
    <row r="791" spans="1:6" s="33" customFormat="1" ht="15">
      <c r="A791" s="158"/>
      <c r="B791" s="148"/>
      <c r="C791" s="111"/>
      <c r="D791" s="111"/>
      <c r="E791" s="32"/>
      <c r="F791"/>
    </row>
    <row r="792" spans="1:6" s="33" customFormat="1" ht="15">
      <c r="A792" s="158"/>
      <c r="B792" s="148"/>
      <c r="C792" s="111"/>
      <c r="D792" s="111"/>
      <c r="E792" s="32"/>
      <c r="F792"/>
    </row>
    <row r="793" spans="1:6" s="33" customFormat="1" ht="15">
      <c r="A793" s="158"/>
      <c r="B793" s="148"/>
      <c r="C793" s="111"/>
      <c r="D793" s="111"/>
      <c r="E793" s="32"/>
      <c r="F793"/>
    </row>
    <row r="794" spans="1:6" s="33" customFormat="1" ht="15">
      <c r="A794" s="158"/>
      <c r="B794" s="148"/>
      <c r="C794" s="111"/>
      <c r="D794" s="111"/>
      <c r="E794" s="32"/>
      <c r="F794"/>
    </row>
    <row r="795" spans="1:6" s="33" customFormat="1" ht="15">
      <c r="A795" s="158"/>
      <c r="B795" s="148"/>
      <c r="C795" s="111"/>
      <c r="D795" s="111"/>
      <c r="E795" s="32"/>
      <c r="F795"/>
    </row>
    <row r="796" spans="1:6" s="33" customFormat="1" ht="15">
      <c r="A796" s="158"/>
      <c r="B796" s="148"/>
      <c r="C796" s="111"/>
      <c r="D796" s="111"/>
      <c r="E796" s="32"/>
      <c r="F796"/>
    </row>
    <row r="797" spans="1:6" s="33" customFormat="1" ht="15">
      <c r="A797" s="158"/>
      <c r="B797" s="148"/>
      <c r="C797" s="111"/>
      <c r="D797" s="111"/>
      <c r="E797" s="32"/>
      <c r="F797"/>
    </row>
    <row r="798" spans="1:6" s="33" customFormat="1" ht="15">
      <c r="A798" s="158"/>
      <c r="B798" s="148"/>
      <c r="C798" s="111"/>
      <c r="D798" s="111"/>
      <c r="E798" s="32"/>
      <c r="F798"/>
    </row>
    <row r="799" spans="1:6" s="33" customFormat="1" ht="15">
      <c r="A799" s="158"/>
      <c r="B799" s="148"/>
      <c r="C799" s="111"/>
      <c r="D799" s="111"/>
      <c r="E799" s="32"/>
      <c r="F799"/>
    </row>
    <row r="800" spans="1:6" s="33" customFormat="1" ht="15">
      <c r="A800" s="158"/>
      <c r="B800" s="148"/>
      <c r="C800" s="111"/>
      <c r="D800" s="111"/>
      <c r="E800" s="32"/>
      <c r="F800"/>
    </row>
    <row r="801" spans="1:6" s="33" customFormat="1" ht="15">
      <c r="A801" s="158"/>
      <c r="B801" s="148"/>
      <c r="C801" s="111"/>
      <c r="D801" s="111"/>
      <c r="E801" s="32"/>
      <c r="F801"/>
    </row>
    <row r="802" spans="1:6" s="33" customFormat="1" ht="15">
      <c r="A802" s="158"/>
      <c r="B802" s="148"/>
      <c r="C802" s="111"/>
      <c r="D802" s="111"/>
      <c r="E802" s="32"/>
      <c r="F802"/>
    </row>
    <row r="803" spans="1:6" s="33" customFormat="1" ht="15">
      <c r="A803" s="158"/>
      <c r="B803" s="148"/>
      <c r="C803" s="111"/>
      <c r="D803" s="111"/>
      <c r="E803" s="32"/>
      <c r="F803"/>
    </row>
    <row r="804" spans="1:6" s="33" customFormat="1" ht="15">
      <c r="A804" s="158"/>
      <c r="B804" s="148"/>
      <c r="C804" s="111"/>
      <c r="D804" s="111"/>
      <c r="E804" s="32"/>
      <c r="F804"/>
    </row>
    <row r="805" spans="1:6" s="33" customFormat="1" ht="15">
      <c r="A805" s="158"/>
      <c r="B805" s="148"/>
      <c r="C805" s="111"/>
      <c r="D805" s="111"/>
      <c r="E805" s="32"/>
      <c r="F805"/>
    </row>
    <row r="806" spans="1:6" s="33" customFormat="1" ht="15">
      <c r="A806" s="158"/>
      <c r="B806" s="148"/>
      <c r="C806" s="111"/>
      <c r="D806" s="111"/>
      <c r="E806" s="32"/>
      <c r="F806"/>
    </row>
    <row r="807" spans="1:6" s="33" customFormat="1" ht="15">
      <c r="A807" s="158"/>
      <c r="B807" s="148"/>
      <c r="C807" s="111"/>
      <c r="D807" s="111"/>
      <c r="E807" s="32"/>
      <c r="F807"/>
    </row>
    <row r="808" spans="1:6" s="33" customFormat="1" ht="15">
      <c r="A808" s="158"/>
      <c r="B808" s="148"/>
      <c r="C808" s="111"/>
      <c r="D808" s="111"/>
      <c r="E808" s="32"/>
      <c r="F808"/>
    </row>
    <row r="809" spans="1:6" s="33" customFormat="1" ht="15">
      <c r="A809" s="158"/>
      <c r="B809" s="148"/>
      <c r="C809" s="111"/>
      <c r="D809" s="111"/>
      <c r="E809" s="32"/>
      <c r="F809"/>
    </row>
    <row r="810" spans="1:6" s="33" customFormat="1" ht="15">
      <c r="A810" s="158"/>
      <c r="B810" s="148"/>
      <c r="C810" s="111"/>
      <c r="D810" s="111"/>
      <c r="E810" s="32"/>
      <c r="F810"/>
    </row>
    <row r="811" spans="1:6" s="33" customFormat="1" ht="15">
      <c r="A811" s="158"/>
      <c r="B811" s="148"/>
      <c r="C811" s="111"/>
      <c r="D811" s="111"/>
      <c r="E811" s="32"/>
      <c r="F811"/>
    </row>
    <row r="812" spans="1:6" s="33" customFormat="1" ht="15">
      <c r="A812" s="158"/>
      <c r="B812" s="148"/>
      <c r="C812" s="111"/>
      <c r="D812" s="111"/>
      <c r="E812" s="32"/>
      <c r="F812"/>
    </row>
    <row r="813" spans="1:6" s="33" customFormat="1" ht="15">
      <c r="A813" s="158"/>
      <c r="B813" s="148"/>
      <c r="C813" s="111"/>
      <c r="D813" s="111"/>
      <c r="E813" s="32"/>
      <c r="F813"/>
    </row>
    <row r="814" spans="1:6" s="33" customFormat="1" ht="15">
      <c r="A814" s="158"/>
      <c r="B814" s="148"/>
      <c r="C814" s="111"/>
      <c r="D814" s="111"/>
      <c r="E814" s="32"/>
      <c r="F814"/>
    </row>
    <row r="815" spans="1:6" s="33" customFormat="1" ht="15">
      <c r="A815" s="158"/>
      <c r="B815" s="148"/>
      <c r="C815" s="111"/>
      <c r="D815" s="111"/>
      <c r="E815" s="32"/>
      <c r="F815"/>
    </row>
    <row r="816" spans="1:6" s="33" customFormat="1" ht="15">
      <c r="A816" s="158"/>
      <c r="B816" s="148"/>
      <c r="C816" s="111"/>
      <c r="D816" s="111"/>
      <c r="E816" s="32"/>
      <c r="F816"/>
    </row>
    <row r="817" spans="1:6" s="33" customFormat="1" ht="15">
      <c r="A817" s="158"/>
      <c r="B817" s="148"/>
      <c r="C817" s="111"/>
      <c r="D817" s="111"/>
      <c r="E817" s="32"/>
      <c r="F817"/>
    </row>
    <row r="818" spans="1:6" s="33" customFormat="1" ht="15">
      <c r="A818" s="158"/>
      <c r="B818" s="148"/>
      <c r="C818" s="111"/>
      <c r="D818" s="111"/>
      <c r="E818" s="32"/>
      <c r="F818"/>
    </row>
    <row r="819" spans="1:6" s="33" customFormat="1" ht="15">
      <c r="A819" s="158"/>
      <c r="B819" s="148"/>
      <c r="C819" s="111"/>
      <c r="D819" s="111"/>
      <c r="E819" s="32"/>
      <c r="F819"/>
    </row>
    <row r="820" spans="1:6" s="33" customFormat="1" ht="15">
      <c r="A820" s="158"/>
      <c r="B820" s="148"/>
      <c r="C820" s="111"/>
      <c r="D820" s="111"/>
      <c r="E820" s="32"/>
      <c r="F820"/>
    </row>
    <row r="821" spans="1:6" s="33" customFormat="1" ht="15">
      <c r="A821" s="158"/>
      <c r="B821" s="148"/>
      <c r="C821" s="111"/>
      <c r="D821" s="111"/>
      <c r="E821" s="32"/>
      <c r="F821"/>
    </row>
    <row r="822" spans="1:6" s="33" customFormat="1" ht="15">
      <c r="A822" s="158"/>
      <c r="B822" s="148"/>
      <c r="C822" s="111"/>
      <c r="D822" s="111"/>
      <c r="E822" s="32"/>
      <c r="F822"/>
    </row>
    <row r="823" spans="1:6" s="33" customFormat="1" ht="15">
      <c r="A823" s="158"/>
      <c r="B823" s="148"/>
      <c r="C823" s="111"/>
      <c r="D823" s="111"/>
      <c r="E823" s="32"/>
      <c r="F823"/>
    </row>
    <row r="824" spans="1:6" s="33" customFormat="1" ht="15">
      <c r="A824" s="158"/>
      <c r="B824" s="148"/>
      <c r="C824" s="111"/>
      <c r="D824" s="111"/>
      <c r="E824" s="32"/>
      <c r="F824"/>
    </row>
    <row r="825" spans="1:6" s="33" customFormat="1" ht="15">
      <c r="A825" s="158"/>
      <c r="B825" s="148"/>
      <c r="C825" s="111"/>
      <c r="D825" s="111"/>
      <c r="E825" s="32"/>
      <c r="F825"/>
    </row>
    <row r="826" spans="1:6" s="33" customFormat="1" ht="15">
      <c r="A826" s="158"/>
      <c r="B826" s="148"/>
      <c r="C826" s="111"/>
      <c r="D826" s="111"/>
      <c r="E826" s="32"/>
      <c r="F826"/>
    </row>
    <row r="827" spans="1:6" s="33" customFormat="1" ht="15">
      <c r="A827" s="158"/>
      <c r="B827" s="148"/>
      <c r="C827" s="111"/>
      <c r="D827" s="111"/>
      <c r="E827" s="32"/>
      <c r="F827"/>
    </row>
    <row r="828" spans="1:6" s="33" customFormat="1" ht="15">
      <c r="A828" s="158"/>
      <c r="B828" s="148"/>
      <c r="C828" s="111"/>
      <c r="D828" s="111"/>
      <c r="E828" s="32"/>
      <c r="F828"/>
    </row>
    <row r="829" spans="1:6" s="33" customFormat="1" ht="15">
      <c r="A829" s="158"/>
      <c r="B829" s="148"/>
      <c r="C829" s="111"/>
      <c r="D829" s="111"/>
      <c r="E829" s="32"/>
      <c r="F829"/>
    </row>
    <row r="830" spans="1:6" s="33" customFormat="1" ht="15">
      <c r="A830" s="158"/>
      <c r="B830" s="148"/>
      <c r="C830" s="111"/>
      <c r="D830" s="111"/>
      <c r="E830" s="32"/>
      <c r="F830"/>
    </row>
    <row r="831" spans="1:6" s="33" customFormat="1" ht="15">
      <c r="A831" s="158"/>
      <c r="B831" s="148"/>
      <c r="C831" s="111"/>
      <c r="D831" s="111"/>
      <c r="E831" s="32"/>
      <c r="F831"/>
    </row>
    <row r="832" spans="1:6" s="33" customFormat="1" ht="15">
      <c r="A832" s="158"/>
      <c r="B832" s="148"/>
      <c r="C832" s="111"/>
      <c r="D832" s="111"/>
      <c r="E832" s="32"/>
      <c r="F832"/>
    </row>
    <row r="833" spans="1:6" s="33" customFormat="1" ht="15">
      <c r="A833" s="158"/>
      <c r="B833" s="148"/>
      <c r="C833" s="111"/>
      <c r="D833" s="111"/>
      <c r="E833" s="32"/>
      <c r="F833"/>
    </row>
    <row r="834" spans="1:6" s="33" customFormat="1" ht="15">
      <c r="A834" s="158"/>
      <c r="B834" s="148"/>
      <c r="C834" s="111"/>
      <c r="D834" s="111"/>
      <c r="E834" s="32"/>
      <c r="F834"/>
    </row>
    <row r="835" spans="1:6" s="33" customFormat="1" ht="15">
      <c r="A835" s="158"/>
      <c r="B835" s="148"/>
      <c r="C835" s="111"/>
      <c r="D835" s="111"/>
      <c r="E835" s="32"/>
      <c r="F835"/>
    </row>
    <row r="836" spans="1:6" s="33" customFormat="1" ht="15">
      <c r="A836" s="158"/>
      <c r="B836" s="148"/>
      <c r="C836" s="111"/>
      <c r="D836" s="111"/>
      <c r="E836" s="32"/>
      <c r="F836"/>
    </row>
    <row r="837" spans="1:6" s="33" customFormat="1" ht="15">
      <c r="A837" s="158"/>
      <c r="B837" s="148"/>
      <c r="C837" s="111"/>
      <c r="D837" s="111"/>
      <c r="E837" s="32"/>
      <c r="F837"/>
    </row>
    <row r="838" spans="1:6" s="33" customFormat="1" ht="15">
      <c r="A838" s="158"/>
      <c r="B838" s="148"/>
      <c r="C838" s="111"/>
      <c r="D838" s="111"/>
      <c r="E838" s="32"/>
      <c r="F838"/>
    </row>
    <row r="839" spans="1:6" s="33" customFormat="1" ht="15">
      <c r="A839" s="158"/>
      <c r="B839" s="148"/>
      <c r="C839" s="111"/>
      <c r="D839" s="111"/>
      <c r="E839" s="32"/>
      <c r="F839"/>
    </row>
    <row r="840" spans="1:6" s="33" customFormat="1" ht="15">
      <c r="A840" s="158"/>
      <c r="B840" s="148"/>
      <c r="C840" s="111"/>
      <c r="D840" s="111"/>
      <c r="E840" s="32"/>
      <c r="F840"/>
    </row>
    <row r="841" spans="1:6" s="33" customFormat="1" ht="15">
      <c r="A841" s="158"/>
      <c r="B841" s="148"/>
      <c r="C841" s="111"/>
      <c r="D841" s="111"/>
      <c r="E841" s="32"/>
      <c r="F841"/>
    </row>
    <row r="842" spans="1:6" s="33" customFormat="1" ht="15">
      <c r="A842" s="158"/>
      <c r="B842" s="148"/>
      <c r="C842" s="111"/>
      <c r="D842" s="111"/>
      <c r="E842" s="32"/>
      <c r="F842"/>
    </row>
    <row r="843" spans="1:6" s="33" customFormat="1" ht="15">
      <c r="A843" s="158"/>
      <c r="B843" s="148"/>
      <c r="C843" s="111"/>
      <c r="D843" s="111"/>
      <c r="E843" s="32"/>
      <c r="F843"/>
    </row>
    <row r="844" spans="1:6" s="33" customFormat="1" ht="15">
      <c r="A844" s="158"/>
      <c r="B844" s="148"/>
      <c r="C844" s="111"/>
      <c r="D844" s="111"/>
      <c r="E844" s="32"/>
      <c r="F844"/>
    </row>
    <row r="845" spans="1:6" s="33" customFormat="1" ht="15">
      <c r="A845" s="158"/>
      <c r="B845" s="148"/>
      <c r="C845" s="111"/>
      <c r="D845" s="111"/>
      <c r="E845" s="32"/>
      <c r="F845"/>
    </row>
    <row r="846" spans="1:6" s="33" customFormat="1" ht="15">
      <c r="A846" s="158"/>
      <c r="B846" s="148"/>
      <c r="C846" s="111"/>
      <c r="D846" s="111"/>
      <c r="E846" s="32"/>
      <c r="F846"/>
    </row>
    <row r="847" spans="1:6" s="33" customFormat="1" ht="15">
      <c r="A847" s="158"/>
      <c r="B847" s="148"/>
      <c r="C847" s="111"/>
      <c r="D847" s="111"/>
      <c r="E847" s="32"/>
      <c r="F847"/>
    </row>
    <row r="848" spans="1:6" s="33" customFormat="1" ht="15">
      <c r="A848" s="158"/>
      <c r="B848" s="148"/>
      <c r="C848" s="111"/>
      <c r="D848" s="111"/>
      <c r="E848" s="32"/>
      <c r="F848"/>
    </row>
    <row r="849" spans="1:6" s="33" customFormat="1" ht="15">
      <c r="A849" s="158"/>
      <c r="B849" s="148"/>
      <c r="C849" s="111"/>
      <c r="D849" s="111"/>
      <c r="E849" s="32"/>
      <c r="F849"/>
    </row>
    <row r="850" spans="1:6" s="33" customFormat="1" ht="15">
      <c r="A850" s="158"/>
      <c r="B850" s="148"/>
      <c r="C850" s="111"/>
      <c r="D850" s="111"/>
      <c r="E850" s="32"/>
      <c r="F850"/>
    </row>
    <row r="851" spans="1:6" s="33" customFormat="1" ht="15">
      <c r="A851" s="158"/>
      <c r="B851" s="148"/>
      <c r="C851" s="111"/>
      <c r="D851" s="111"/>
      <c r="E851" s="32"/>
      <c r="F851"/>
    </row>
    <row r="852" spans="1:6" s="33" customFormat="1" ht="15">
      <c r="A852" s="158"/>
      <c r="B852" s="148"/>
      <c r="C852" s="111"/>
      <c r="D852" s="111"/>
      <c r="E852" s="32"/>
      <c r="F852"/>
    </row>
    <row r="853" spans="1:6" s="33" customFormat="1" ht="15">
      <c r="A853" s="158"/>
      <c r="B853" s="148"/>
      <c r="C853" s="111"/>
      <c r="D853" s="111"/>
      <c r="E853" s="32"/>
      <c r="F853"/>
    </row>
    <row r="854" spans="1:6" s="33" customFormat="1" ht="15">
      <c r="A854" s="158"/>
      <c r="B854" s="148"/>
      <c r="C854" s="111"/>
      <c r="D854" s="111"/>
      <c r="E854" s="32"/>
      <c r="F854"/>
    </row>
    <row r="855" spans="1:6" s="33" customFormat="1" ht="15">
      <c r="A855" s="158"/>
      <c r="B855" s="148"/>
      <c r="C855" s="111"/>
      <c r="D855" s="111"/>
      <c r="E855" s="32"/>
      <c r="F855"/>
    </row>
    <row r="856" spans="1:6" s="33" customFormat="1" ht="15">
      <c r="A856" s="158"/>
      <c r="B856" s="148"/>
      <c r="C856" s="111"/>
      <c r="D856" s="111"/>
      <c r="E856" s="32"/>
      <c r="F856"/>
    </row>
    <row r="857" spans="1:6" s="33" customFormat="1" ht="15">
      <c r="A857" s="158"/>
      <c r="B857" s="148"/>
      <c r="C857" s="111"/>
      <c r="D857" s="111"/>
      <c r="E857" s="32"/>
      <c r="F857"/>
    </row>
    <row r="858" spans="1:6" s="33" customFormat="1" ht="15">
      <c r="A858" s="158"/>
      <c r="B858" s="148"/>
      <c r="C858" s="111"/>
      <c r="D858" s="111"/>
      <c r="E858" s="32"/>
      <c r="F858"/>
    </row>
    <row r="859" spans="1:6" s="33" customFormat="1" ht="15">
      <c r="A859" s="158"/>
      <c r="B859" s="148"/>
      <c r="C859" s="111"/>
      <c r="D859" s="111"/>
      <c r="E859" s="32"/>
      <c r="F859"/>
    </row>
    <row r="860" spans="1:6" s="33" customFormat="1" ht="15">
      <c r="A860" s="158"/>
      <c r="B860" s="148"/>
      <c r="C860" s="111"/>
      <c r="D860" s="111"/>
      <c r="E860" s="32"/>
      <c r="F860"/>
    </row>
    <row r="861" spans="1:6" s="33" customFormat="1" ht="15">
      <c r="A861" s="158"/>
      <c r="B861" s="148"/>
      <c r="C861" s="111"/>
      <c r="D861" s="111"/>
      <c r="E861" s="32"/>
      <c r="F861"/>
    </row>
    <row r="862" spans="1:6" s="33" customFormat="1" ht="15">
      <c r="A862" s="158"/>
      <c r="B862" s="148"/>
      <c r="C862" s="111"/>
      <c r="D862" s="111"/>
      <c r="E862" s="32"/>
      <c r="F862"/>
    </row>
    <row r="863" spans="1:6" s="33" customFormat="1" ht="15">
      <c r="A863" s="158"/>
      <c r="B863" s="148"/>
      <c r="C863" s="111"/>
      <c r="D863" s="111"/>
      <c r="E863" s="32"/>
      <c r="F863"/>
    </row>
    <row r="864" spans="1:6" s="33" customFormat="1" ht="15">
      <c r="A864" s="158"/>
      <c r="B864" s="148"/>
      <c r="C864" s="111"/>
      <c r="D864" s="111"/>
      <c r="E864" s="32"/>
      <c r="F864"/>
    </row>
    <row r="865" spans="1:6" s="33" customFormat="1" ht="15">
      <c r="A865" s="158"/>
      <c r="B865" s="148"/>
      <c r="C865" s="111"/>
      <c r="D865" s="111"/>
      <c r="E865" s="32"/>
      <c r="F865"/>
    </row>
    <row r="866" spans="1:6" s="33" customFormat="1" ht="15">
      <c r="A866" s="158"/>
      <c r="B866" s="148"/>
      <c r="C866" s="111"/>
      <c r="D866" s="111"/>
      <c r="E866" s="32"/>
      <c r="F866"/>
    </row>
    <row r="867" spans="1:6" s="33" customFormat="1" ht="15">
      <c r="A867" s="158"/>
      <c r="B867" s="148"/>
      <c r="C867" s="111"/>
      <c r="D867" s="111"/>
      <c r="E867" s="32"/>
      <c r="F867"/>
    </row>
    <row r="868" spans="1:6" s="33" customFormat="1" ht="15">
      <c r="A868" s="158"/>
      <c r="B868" s="148"/>
      <c r="C868" s="111"/>
      <c r="D868" s="111"/>
      <c r="E868" s="32"/>
      <c r="F868"/>
    </row>
    <row r="869" spans="1:6" s="33" customFormat="1" ht="15">
      <c r="A869" s="158"/>
      <c r="B869" s="148"/>
      <c r="C869" s="111"/>
      <c r="D869" s="111"/>
      <c r="E869" s="32"/>
      <c r="F869"/>
    </row>
    <row r="870" spans="1:6" s="33" customFormat="1" ht="15">
      <c r="A870" s="158"/>
      <c r="B870" s="148"/>
      <c r="C870" s="111"/>
      <c r="D870" s="111"/>
      <c r="E870" s="32"/>
      <c r="F870"/>
    </row>
    <row r="871" spans="1:6" s="33" customFormat="1" ht="15">
      <c r="A871" s="158"/>
      <c r="B871" s="148"/>
      <c r="C871" s="111"/>
      <c r="D871" s="111"/>
      <c r="E871" s="32"/>
      <c r="F871"/>
    </row>
    <row r="872" spans="1:6" s="33" customFormat="1" ht="15">
      <c r="A872" s="158"/>
      <c r="B872" s="148"/>
      <c r="C872" s="111"/>
      <c r="D872" s="111"/>
      <c r="E872" s="32"/>
      <c r="F872"/>
    </row>
    <row r="873" spans="1:6" s="33" customFormat="1" ht="15">
      <c r="A873" s="158"/>
      <c r="B873" s="148"/>
      <c r="C873" s="111"/>
      <c r="D873" s="111"/>
      <c r="E873" s="32"/>
      <c r="F873"/>
    </row>
    <row r="874" spans="1:6" s="33" customFormat="1" ht="15">
      <c r="A874" s="158"/>
      <c r="B874" s="148"/>
      <c r="C874" s="111"/>
      <c r="D874" s="111"/>
      <c r="E874" s="32"/>
      <c r="F874"/>
    </row>
    <row r="875" spans="1:6" s="33" customFormat="1" ht="15">
      <c r="A875" s="158"/>
      <c r="B875" s="148"/>
      <c r="C875" s="111"/>
      <c r="D875" s="111"/>
      <c r="E875" s="32"/>
      <c r="F875"/>
    </row>
    <row r="876" spans="1:6" s="33" customFormat="1" ht="15">
      <c r="A876" s="158"/>
      <c r="B876" s="148"/>
      <c r="C876" s="111"/>
      <c r="D876" s="111"/>
      <c r="E876" s="32"/>
      <c r="F876"/>
    </row>
    <row r="877" spans="1:6" s="33" customFormat="1" ht="15">
      <c r="A877" s="158"/>
      <c r="B877" s="148"/>
      <c r="C877" s="111"/>
      <c r="D877" s="111"/>
      <c r="E877" s="32"/>
      <c r="F877"/>
    </row>
    <row r="878" spans="1:6" s="33" customFormat="1" ht="15">
      <c r="A878" s="158"/>
      <c r="B878" s="148"/>
      <c r="C878" s="111"/>
      <c r="D878" s="111"/>
      <c r="E878" s="32"/>
      <c r="F878"/>
    </row>
    <row r="879" spans="1:6" s="33" customFormat="1" ht="15">
      <c r="A879" s="158"/>
      <c r="B879" s="148"/>
      <c r="C879" s="111"/>
      <c r="D879" s="111"/>
      <c r="E879" s="32"/>
      <c r="F879"/>
    </row>
    <row r="880" spans="1:6" s="33" customFormat="1" ht="15">
      <c r="A880" s="158"/>
      <c r="B880" s="148"/>
      <c r="C880" s="111"/>
      <c r="D880" s="111"/>
      <c r="E880" s="32"/>
      <c r="F880"/>
    </row>
    <row r="881" spans="1:6" s="33" customFormat="1" ht="15">
      <c r="A881" s="158"/>
      <c r="B881" s="148"/>
      <c r="C881" s="111"/>
      <c r="D881" s="111"/>
      <c r="E881" s="32"/>
      <c r="F881"/>
    </row>
    <row r="882" spans="1:6" s="33" customFormat="1" ht="15">
      <c r="A882" s="158"/>
      <c r="B882" s="148"/>
      <c r="C882" s="111"/>
      <c r="D882" s="111"/>
      <c r="E882" s="32"/>
      <c r="F882"/>
    </row>
    <row r="883" spans="1:6" s="33" customFormat="1" ht="15">
      <c r="A883" s="158"/>
      <c r="B883" s="148"/>
      <c r="C883" s="111"/>
      <c r="D883" s="111"/>
      <c r="E883" s="32"/>
      <c r="F883"/>
    </row>
    <row r="884" spans="1:6" s="33" customFormat="1" ht="15">
      <c r="A884" s="158"/>
      <c r="B884" s="148"/>
      <c r="C884" s="111"/>
      <c r="D884" s="111"/>
      <c r="E884" s="32"/>
      <c r="F884"/>
    </row>
    <row r="885" spans="1:6" s="33" customFormat="1" ht="15">
      <c r="A885" s="158"/>
      <c r="B885" s="148"/>
      <c r="C885" s="111"/>
      <c r="D885" s="111"/>
      <c r="E885" s="32"/>
      <c r="F885"/>
    </row>
    <row r="886" spans="1:6" s="33" customFormat="1" ht="15">
      <c r="A886" s="158"/>
      <c r="B886" s="148"/>
      <c r="C886" s="111"/>
      <c r="D886" s="111"/>
      <c r="E886" s="32"/>
      <c r="F886"/>
    </row>
    <row r="887" spans="1:6" s="33" customFormat="1" ht="15">
      <c r="A887" s="158"/>
      <c r="B887" s="148"/>
      <c r="C887" s="111"/>
      <c r="D887" s="111"/>
      <c r="E887" s="32"/>
      <c r="F887"/>
    </row>
    <row r="888" spans="1:6" s="33" customFormat="1" ht="15">
      <c r="A888" s="158"/>
      <c r="B888" s="148"/>
      <c r="C888" s="111"/>
      <c r="D888" s="111"/>
      <c r="E888" s="32"/>
      <c r="F888"/>
    </row>
    <row r="889" spans="1:6" s="33" customFormat="1" ht="15">
      <c r="A889" s="158"/>
      <c r="B889" s="148"/>
      <c r="C889" s="111"/>
      <c r="D889" s="111"/>
      <c r="E889" s="32"/>
      <c r="F889"/>
    </row>
    <row r="890" spans="1:6" s="33" customFormat="1" ht="15">
      <c r="A890" s="158"/>
      <c r="B890" s="148"/>
      <c r="C890" s="111"/>
      <c r="D890" s="111"/>
      <c r="E890" s="32"/>
      <c r="F890"/>
    </row>
    <row r="891" spans="1:6" s="33" customFormat="1" ht="15">
      <c r="A891" s="158"/>
      <c r="B891" s="148"/>
      <c r="C891" s="111"/>
      <c r="D891" s="111"/>
      <c r="E891" s="32"/>
      <c r="F891"/>
    </row>
    <row r="892" spans="1:6" s="33" customFormat="1" ht="15">
      <c r="A892" s="158"/>
      <c r="B892" s="148"/>
      <c r="C892" s="111"/>
      <c r="D892" s="111"/>
      <c r="E892" s="32"/>
      <c r="F892"/>
    </row>
    <row r="893" spans="1:6" s="33" customFormat="1" ht="15">
      <c r="A893" s="158"/>
      <c r="B893" s="148"/>
      <c r="C893" s="111"/>
      <c r="D893" s="111"/>
      <c r="E893" s="32"/>
      <c r="F893"/>
    </row>
    <row r="894" spans="1:6" s="33" customFormat="1" ht="15">
      <c r="A894" s="158"/>
      <c r="B894" s="148"/>
      <c r="C894" s="111"/>
      <c r="D894" s="111"/>
      <c r="E894" s="32"/>
      <c r="F894"/>
    </row>
    <row r="895" spans="1:6" s="33" customFormat="1" ht="15">
      <c r="A895" s="158"/>
      <c r="B895" s="148"/>
      <c r="C895" s="111"/>
      <c r="D895" s="111"/>
      <c r="E895" s="32"/>
      <c r="F895"/>
    </row>
    <row r="896" spans="1:6" s="33" customFormat="1" ht="15">
      <c r="A896" s="158"/>
      <c r="B896" s="148"/>
      <c r="C896" s="111"/>
      <c r="D896" s="111"/>
      <c r="E896" s="32"/>
      <c r="F896"/>
    </row>
    <row r="897" spans="1:6" s="33" customFormat="1" ht="15">
      <c r="A897" s="158"/>
      <c r="B897" s="148"/>
      <c r="C897" s="111"/>
      <c r="D897" s="111"/>
      <c r="E897" s="32"/>
      <c r="F897"/>
    </row>
    <row r="898" spans="1:6" s="33" customFormat="1" ht="15">
      <c r="A898" s="158"/>
      <c r="B898" s="148"/>
      <c r="C898" s="111"/>
      <c r="D898" s="111"/>
      <c r="E898" s="32"/>
      <c r="F898"/>
    </row>
    <row r="899" spans="1:6" s="33" customFormat="1" ht="15">
      <c r="A899" s="158"/>
      <c r="B899" s="148"/>
      <c r="C899" s="111"/>
      <c r="D899" s="111"/>
      <c r="E899" s="32"/>
      <c r="F899"/>
    </row>
    <row r="900" spans="1:6" s="33" customFormat="1" ht="15">
      <c r="A900" s="158"/>
      <c r="B900" s="148"/>
      <c r="C900" s="111"/>
      <c r="D900" s="111"/>
      <c r="E900" s="32"/>
      <c r="F900"/>
    </row>
    <row r="901" spans="1:6" s="33" customFormat="1" ht="15">
      <c r="A901" s="158"/>
      <c r="B901" s="148"/>
      <c r="C901" s="111"/>
      <c r="D901" s="111"/>
      <c r="E901" s="32"/>
      <c r="F901"/>
    </row>
    <row r="902" spans="1:6" s="33" customFormat="1" ht="15">
      <c r="A902" s="158"/>
      <c r="B902" s="148"/>
      <c r="C902" s="111"/>
      <c r="D902" s="111"/>
      <c r="E902" s="32"/>
      <c r="F902"/>
    </row>
    <row r="903" spans="1:6" s="33" customFormat="1" ht="15">
      <c r="A903" s="158"/>
      <c r="B903" s="148"/>
      <c r="C903" s="111"/>
      <c r="D903" s="111"/>
      <c r="E903" s="32"/>
      <c r="F903"/>
    </row>
    <row r="904" spans="1:6" s="33" customFormat="1" ht="15">
      <c r="A904" s="158"/>
      <c r="B904" s="148"/>
      <c r="C904" s="111"/>
      <c r="D904" s="111"/>
      <c r="E904" s="32"/>
      <c r="F904"/>
    </row>
    <row r="905" spans="1:6" s="33" customFormat="1" ht="15">
      <c r="A905" s="158"/>
      <c r="B905" s="148"/>
      <c r="C905" s="111"/>
      <c r="D905" s="111"/>
      <c r="E905" s="32"/>
      <c r="F905"/>
    </row>
    <row r="906" spans="1:6" s="33" customFormat="1" ht="15">
      <c r="A906" s="158"/>
      <c r="B906" s="148"/>
      <c r="C906" s="111"/>
      <c r="D906" s="111"/>
      <c r="E906" s="32"/>
      <c r="F906"/>
    </row>
    <row r="907" spans="1:6" s="33" customFormat="1" ht="15">
      <c r="A907" s="158"/>
      <c r="B907" s="148"/>
      <c r="C907" s="111"/>
      <c r="D907" s="111"/>
      <c r="E907" s="32"/>
      <c r="F907"/>
    </row>
    <row r="908" spans="1:6" s="33" customFormat="1" ht="15">
      <c r="A908" s="158"/>
      <c r="B908" s="148"/>
      <c r="C908" s="111"/>
      <c r="D908" s="111"/>
      <c r="E908" s="32"/>
      <c r="F908"/>
    </row>
    <row r="909" spans="1:6" s="33" customFormat="1" ht="15">
      <c r="A909" s="158"/>
      <c r="B909" s="148"/>
      <c r="C909" s="111"/>
      <c r="D909" s="111"/>
      <c r="E909" s="32"/>
      <c r="F909"/>
    </row>
    <row r="910" spans="1:6" s="33" customFormat="1" ht="15">
      <c r="A910" s="158"/>
      <c r="B910" s="148"/>
      <c r="C910" s="111"/>
      <c r="D910" s="111"/>
      <c r="E910" s="32"/>
      <c r="F910"/>
    </row>
    <row r="911" spans="1:6" s="33" customFormat="1" ht="15">
      <c r="A911" s="158"/>
      <c r="B911" s="148"/>
      <c r="C911" s="111"/>
      <c r="D911" s="111"/>
      <c r="E911" s="32"/>
      <c r="F911"/>
    </row>
    <row r="912" spans="1:6" s="33" customFormat="1" ht="15">
      <c r="A912" s="158"/>
      <c r="B912" s="148"/>
      <c r="C912" s="111"/>
      <c r="D912" s="111"/>
      <c r="E912" s="32"/>
      <c r="F912"/>
    </row>
    <row r="913" spans="1:6" s="33" customFormat="1" ht="15">
      <c r="A913" s="158"/>
      <c r="B913" s="148"/>
      <c r="C913" s="111"/>
      <c r="D913" s="111"/>
      <c r="E913" s="32"/>
      <c r="F913"/>
    </row>
    <row r="914" spans="1:6" s="33" customFormat="1" ht="15">
      <c r="A914" s="158"/>
      <c r="B914" s="148"/>
      <c r="C914" s="111"/>
      <c r="D914" s="111"/>
      <c r="E914" s="32"/>
      <c r="F914"/>
    </row>
    <row r="915" spans="1:6" s="33" customFormat="1" ht="15">
      <c r="A915" s="158"/>
      <c r="B915" s="148"/>
      <c r="C915" s="111"/>
      <c r="D915" s="111"/>
      <c r="E915" s="32"/>
      <c r="F915"/>
    </row>
    <row r="916" spans="1:6" s="33" customFormat="1" ht="15">
      <c r="A916" s="158"/>
      <c r="B916" s="148"/>
      <c r="C916" s="111"/>
      <c r="D916" s="111"/>
      <c r="E916" s="32"/>
      <c r="F916"/>
    </row>
    <row r="917" spans="1:6" s="33" customFormat="1" ht="15">
      <c r="A917" s="158"/>
      <c r="B917" s="148"/>
      <c r="C917" s="111"/>
      <c r="D917" s="111"/>
      <c r="E917" s="32"/>
      <c r="F917"/>
    </row>
    <row r="918" spans="1:6" s="33" customFormat="1" ht="15">
      <c r="A918" s="158"/>
      <c r="B918" s="148"/>
      <c r="C918" s="111"/>
      <c r="D918" s="111"/>
      <c r="E918" s="32"/>
      <c r="F918"/>
    </row>
    <row r="919" spans="1:6" s="33" customFormat="1" ht="15">
      <c r="A919" s="158"/>
      <c r="B919" s="148"/>
      <c r="C919" s="111"/>
      <c r="D919" s="111"/>
      <c r="E919" s="32"/>
      <c r="F919"/>
    </row>
    <row r="920" spans="1:6" s="33" customFormat="1" ht="15">
      <c r="A920" s="158"/>
      <c r="B920" s="148"/>
      <c r="C920" s="111"/>
      <c r="D920" s="111"/>
      <c r="E920" s="32"/>
      <c r="F920"/>
    </row>
    <row r="921" spans="1:6" s="33" customFormat="1" ht="15">
      <c r="A921" s="158"/>
      <c r="B921" s="148"/>
      <c r="C921" s="111"/>
      <c r="D921" s="111"/>
      <c r="E921" s="32"/>
      <c r="F921"/>
    </row>
    <row r="922" spans="1:6" s="33" customFormat="1" ht="15">
      <c r="A922" s="158"/>
      <c r="B922" s="148"/>
      <c r="C922" s="111"/>
      <c r="D922" s="111"/>
      <c r="E922" s="32"/>
      <c r="F922"/>
    </row>
    <row r="923" spans="1:6" s="33" customFormat="1" ht="15">
      <c r="A923" s="158"/>
      <c r="B923" s="148"/>
      <c r="C923" s="111"/>
      <c r="D923" s="111"/>
      <c r="E923" s="32"/>
      <c r="F923"/>
    </row>
    <row r="924" spans="1:6" s="33" customFormat="1" ht="15">
      <c r="A924" s="158"/>
      <c r="B924" s="148"/>
      <c r="C924" s="111"/>
      <c r="D924" s="111"/>
      <c r="E924" s="32"/>
      <c r="F924"/>
    </row>
    <row r="925" spans="1:6" s="33" customFormat="1" ht="15">
      <c r="A925" s="158"/>
      <c r="B925" s="148"/>
      <c r="C925" s="111"/>
      <c r="D925" s="111"/>
      <c r="E925" s="32"/>
      <c r="F925"/>
    </row>
    <row r="926" spans="1:6" s="33" customFormat="1" ht="15">
      <c r="A926" s="158"/>
      <c r="B926" s="148"/>
      <c r="C926" s="111"/>
      <c r="D926" s="111"/>
      <c r="E926" s="32"/>
      <c r="F926"/>
    </row>
    <row r="927" spans="1:6" s="33" customFormat="1" ht="15">
      <c r="A927" s="158"/>
      <c r="B927" s="148"/>
      <c r="C927" s="111"/>
      <c r="D927" s="111"/>
      <c r="E927" s="32"/>
      <c r="F927"/>
    </row>
    <row r="928" spans="1:6" s="33" customFormat="1" ht="15">
      <c r="A928" s="158"/>
      <c r="B928" s="148"/>
      <c r="C928" s="111"/>
      <c r="D928" s="111"/>
      <c r="E928" s="32"/>
      <c r="F928"/>
    </row>
    <row r="929" spans="1:6" s="33" customFormat="1" ht="15">
      <c r="A929" s="158"/>
      <c r="B929" s="148"/>
      <c r="C929" s="111"/>
      <c r="D929" s="111"/>
      <c r="E929" s="32"/>
      <c r="F929"/>
    </row>
    <row r="930" spans="1:6" s="33" customFormat="1" ht="15">
      <c r="A930" s="158"/>
      <c r="B930" s="148"/>
      <c r="C930" s="111"/>
      <c r="D930" s="111"/>
      <c r="E930" s="32"/>
      <c r="F930"/>
    </row>
    <row r="931" spans="1:6" s="33" customFormat="1" ht="15">
      <c r="A931" s="158"/>
      <c r="B931" s="148"/>
      <c r="C931" s="111"/>
      <c r="D931" s="111"/>
      <c r="E931" s="32"/>
      <c r="F931"/>
    </row>
    <row r="932" spans="1:6" s="33" customFormat="1" ht="15">
      <c r="A932" s="158"/>
      <c r="B932" s="148"/>
      <c r="C932" s="111"/>
      <c r="D932" s="111"/>
      <c r="E932" s="32"/>
      <c r="F932"/>
    </row>
    <row r="933" spans="1:6" s="33" customFormat="1" ht="15">
      <c r="A933" s="158"/>
      <c r="B933" s="148"/>
      <c r="C933" s="111"/>
      <c r="D933" s="111"/>
      <c r="E933" s="32"/>
      <c r="F933"/>
    </row>
    <row r="934" spans="1:6" s="33" customFormat="1" ht="15">
      <c r="A934" s="158"/>
      <c r="B934" s="148"/>
      <c r="C934" s="111"/>
      <c r="D934" s="111"/>
      <c r="E934" s="32"/>
      <c r="F934"/>
    </row>
    <row r="935" spans="1:6" s="33" customFormat="1" ht="15">
      <c r="A935" s="158"/>
      <c r="B935" s="148"/>
      <c r="C935" s="111"/>
      <c r="D935" s="111"/>
      <c r="E935" s="32"/>
      <c r="F935"/>
    </row>
    <row r="936" spans="1:6" s="33" customFormat="1" ht="15">
      <c r="A936" s="158"/>
      <c r="B936" s="148"/>
      <c r="C936" s="111"/>
      <c r="D936" s="111"/>
      <c r="E936" s="32"/>
      <c r="F936"/>
    </row>
    <row r="937" spans="1:6" s="33" customFormat="1" ht="15">
      <c r="A937" s="158"/>
      <c r="B937" s="148"/>
      <c r="C937" s="111"/>
      <c r="D937" s="111"/>
      <c r="E937" s="32"/>
      <c r="F937"/>
    </row>
    <row r="938" spans="1:6" s="33" customFormat="1" ht="15">
      <c r="A938" s="158"/>
      <c r="B938" s="148"/>
      <c r="C938" s="111"/>
      <c r="D938" s="111"/>
      <c r="E938" s="32"/>
      <c r="F938"/>
    </row>
    <row r="939" spans="1:6" s="33" customFormat="1" ht="15">
      <c r="A939" s="158"/>
      <c r="B939" s="148"/>
      <c r="C939" s="111"/>
      <c r="D939" s="111"/>
      <c r="E939" s="32"/>
      <c r="F939"/>
    </row>
    <row r="940" spans="1:6" s="33" customFormat="1" ht="15">
      <c r="A940" s="158"/>
      <c r="B940" s="148"/>
      <c r="C940" s="111"/>
      <c r="D940" s="111"/>
      <c r="E940" s="32"/>
      <c r="F940"/>
    </row>
    <row r="941" spans="1:6" s="33" customFormat="1" ht="15">
      <c r="A941" s="158"/>
      <c r="B941" s="148"/>
      <c r="C941" s="111"/>
      <c r="D941" s="111"/>
      <c r="E941" s="32"/>
      <c r="F941"/>
    </row>
    <row r="942" spans="1:6" s="33" customFormat="1" ht="15">
      <c r="A942" s="158"/>
      <c r="B942" s="148"/>
      <c r="C942" s="111"/>
      <c r="D942" s="111"/>
      <c r="E942" s="32"/>
      <c r="F942"/>
    </row>
    <row r="943" spans="1:6" s="33" customFormat="1" ht="15">
      <c r="A943" s="158"/>
      <c r="B943" s="148"/>
      <c r="C943" s="111"/>
      <c r="D943" s="111"/>
      <c r="E943" s="32"/>
      <c r="F943"/>
    </row>
    <row r="944" spans="1:6" s="33" customFormat="1" ht="15">
      <c r="A944" s="158"/>
      <c r="B944" s="148"/>
      <c r="C944" s="111"/>
      <c r="D944" s="111"/>
      <c r="E944" s="32"/>
      <c r="F944"/>
    </row>
    <row r="945" spans="1:6" s="33" customFormat="1" ht="15">
      <c r="A945" s="158"/>
      <c r="B945" s="148"/>
      <c r="C945" s="111"/>
      <c r="D945" s="111"/>
      <c r="E945" s="32"/>
      <c r="F945"/>
    </row>
    <row r="946" spans="1:6" s="33" customFormat="1" ht="15">
      <c r="A946" s="158"/>
      <c r="B946" s="148"/>
      <c r="C946" s="111"/>
      <c r="D946" s="111"/>
      <c r="E946" s="32"/>
      <c r="F946"/>
    </row>
    <row r="947" spans="1:6" s="33" customFormat="1" ht="15">
      <c r="A947" s="158"/>
      <c r="B947" s="148"/>
      <c r="C947" s="111"/>
      <c r="D947" s="111"/>
      <c r="E947" s="32"/>
      <c r="F947"/>
    </row>
    <row r="948" spans="1:6" s="33" customFormat="1" ht="15">
      <c r="A948" s="158"/>
      <c r="B948" s="148"/>
      <c r="C948" s="111"/>
      <c r="D948" s="111"/>
      <c r="E948" s="32"/>
      <c r="F948"/>
    </row>
    <row r="949" spans="1:6" s="33" customFormat="1" ht="15">
      <c r="A949" s="158"/>
      <c r="B949" s="148"/>
      <c r="C949" s="111"/>
      <c r="D949" s="111"/>
      <c r="E949" s="32"/>
      <c r="F949"/>
    </row>
    <row r="950" spans="1:6" s="33" customFormat="1" ht="15">
      <c r="A950" s="158"/>
      <c r="B950" s="148"/>
      <c r="C950" s="111"/>
      <c r="D950" s="111"/>
      <c r="E950" s="32"/>
      <c r="F950"/>
    </row>
    <row r="951" spans="1:6" s="33" customFormat="1" ht="15">
      <c r="A951" s="158"/>
      <c r="B951" s="148"/>
      <c r="C951" s="111"/>
      <c r="D951" s="111"/>
      <c r="E951" s="32"/>
      <c r="F951"/>
    </row>
    <row r="952" spans="1:6" s="33" customFormat="1" ht="15">
      <c r="A952" s="158"/>
      <c r="B952" s="148"/>
      <c r="C952" s="111"/>
      <c r="D952" s="111"/>
      <c r="E952" s="32"/>
      <c r="F952"/>
    </row>
    <row r="953" spans="1:6" s="33" customFormat="1" ht="15">
      <c r="A953" s="158"/>
      <c r="B953" s="148"/>
      <c r="C953" s="111"/>
      <c r="D953" s="111"/>
      <c r="E953" s="32"/>
      <c r="F953"/>
    </row>
    <row r="954" spans="1:6" s="33" customFormat="1" ht="15">
      <c r="A954" s="158"/>
      <c r="B954" s="148"/>
      <c r="C954" s="111"/>
      <c r="D954" s="111"/>
      <c r="E954" s="32"/>
      <c r="F954"/>
    </row>
    <row r="955" spans="1:6" s="33" customFormat="1" ht="15">
      <c r="A955" s="158"/>
      <c r="B955" s="148"/>
      <c r="C955" s="111"/>
      <c r="D955" s="111"/>
      <c r="E955" s="32"/>
      <c r="F955"/>
    </row>
    <row r="956" spans="1:6" s="33" customFormat="1" ht="15">
      <c r="A956" s="158"/>
      <c r="B956" s="148"/>
      <c r="C956" s="111"/>
      <c r="D956" s="111"/>
      <c r="E956" s="32"/>
      <c r="F956"/>
    </row>
    <row r="957" spans="1:6" s="33" customFormat="1" ht="15">
      <c r="A957" s="158"/>
      <c r="B957" s="148"/>
      <c r="C957" s="111"/>
      <c r="D957" s="111"/>
      <c r="E957" s="32"/>
      <c r="F957"/>
    </row>
    <row r="958" spans="1:6" s="33" customFormat="1" ht="15">
      <c r="A958" s="158"/>
      <c r="B958" s="148"/>
      <c r="C958" s="111"/>
      <c r="D958" s="111"/>
      <c r="E958" s="32"/>
      <c r="F958"/>
    </row>
    <row r="959" spans="1:6" s="33" customFormat="1" ht="15">
      <c r="A959" s="158"/>
      <c r="B959" s="148"/>
      <c r="C959" s="111"/>
      <c r="D959" s="111"/>
      <c r="E959" s="32"/>
      <c r="F959"/>
    </row>
    <row r="960" spans="1:6" s="33" customFormat="1" ht="15">
      <c r="A960" s="158"/>
      <c r="B960" s="148"/>
      <c r="C960" s="111"/>
      <c r="D960" s="111"/>
      <c r="E960" s="32"/>
      <c r="F960"/>
    </row>
    <row r="961" spans="1:6" s="33" customFormat="1" ht="15">
      <c r="A961" s="158"/>
      <c r="B961" s="148"/>
      <c r="C961" s="111"/>
      <c r="D961" s="111"/>
      <c r="E961" s="32"/>
      <c r="F961"/>
    </row>
    <row r="962" spans="1:6" s="33" customFormat="1" ht="15">
      <c r="A962" s="158"/>
      <c r="B962" s="148"/>
      <c r="C962" s="111"/>
      <c r="D962" s="111"/>
      <c r="E962" s="32"/>
      <c r="F962"/>
    </row>
    <row r="963" spans="1:6" s="33" customFormat="1" ht="15">
      <c r="A963" s="158"/>
      <c r="B963" s="148"/>
      <c r="C963" s="111"/>
      <c r="D963" s="111"/>
      <c r="E963" s="32"/>
      <c r="F963"/>
    </row>
    <row r="964" spans="1:6" s="33" customFormat="1" ht="15">
      <c r="A964" s="158"/>
      <c r="B964" s="148"/>
      <c r="C964" s="111"/>
      <c r="D964" s="111"/>
      <c r="E964" s="32"/>
      <c r="F964"/>
    </row>
    <row r="965" spans="1:6" s="33" customFormat="1" ht="15">
      <c r="A965" s="158"/>
      <c r="B965" s="148"/>
      <c r="C965" s="111"/>
      <c r="D965" s="111"/>
      <c r="E965" s="32"/>
      <c r="F965"/>
    </row>
    <row r="966" spans="1:6" s="33" customFormat="1" ht="15">
      <c r="A966" s="158"/>
      <c r="B966" s="148"/>
      <c r="C966" s="111"/>
      <c r="D966" s="111"/>
      <c r="E966" s="32"/>
      <c r="F966"/>
    </row>
    <row r="967" spans="1:6" s="33" customFormat="1" ht="15">
      <c r="A967" s="158"/>
      <c r="B967" s="148"/>
      <c r="C967" s="111"/>
      <c r="D967" s="111"/>
      <c r="E967" s="32"/>
      <c r="F967"/>
    </row>
    <row r="968" spans="1:6" s="33" customFormat="1" ht="15">
      <c r="A968" s="158"/>
      <c r="B968" s="148"/>
      <c r="C968" s="111"/>
      <c r="D968" s="111"/>
      <c r="E968" s="32"/>
      <c r="F968"/>
    </row>
    <row r="969" spans="1:6" s="33" customFormat="1" ht="15">
      <c r="A969" s="158"/>
      <c r="B969" s="148"/>
      <c r="C969" s="111"/>
      <c r="D969" s="111"/>
      <c r="E969" s="32"/>
      <c r="F969"/>
    </row>
    <row r="970" spans="1:6" s="33" customFormat="1" ht="15">
      <c r="A970" s="158"/>
      <c r="B970" s="148"/>
      <c r="C970" s="111"/>
      <c r="D970" s="111"/>
      <c r="E970" s="32"/>
      <c r="F970"/>
    </row>
    <row r="971" spans="1:6" s="33" customFormat="1" ht="15">
      <c r="A971" s="158"/>
      <c r="B971" s="148"/>
      <c r="C971" s="111"/>
      <c r="D971" s="111"/>
      <c r="E971" s="32"/>
      <c r="F971"/>
    </row>
    <row r="972" spans="1:6" s="33" customFormat="1" ht="15">
      <c r="A972" s="158"/>
      <c r="B972" s="148"/>
      <c r="C972" s="111"/>
      <c r="D972" s="111"/>
      <c r="E972" s="32"/>
      <c r="F972"/>
    </row>
    <row r="973" spans="1:6" s="33" customFormat="1" ht="15">
      <c r="A973" s="158"/>
      <c r="B973" s="148"/>
      <c r="C973" s="111"/>
      <c r="D973" s="111"/>
      <c r="E973" s="32"/>
      <c r="F973"/>
    </row>
    <row r="974" spans="1:6" s="33" customFormat="1" ht="15">
      <c r="A974" s="158"/>
      <c r="B974" s="148"/>
      <c r="C974" s="111"/>
      <c r="D974" s="111"/>
      <c r="E974" s="32"/>
      <c r="F974"/>
    </row>
    <row r="975" spans="1:6" s="33" customFormat="1" ht="15">
      <c r="A975" s="158"/>
      <c r="B975" s="148"/>
      <c r="C975" s="111"/>
      <c r="D975" s="111"/>
      <c r="E975" s="32"/>
      <c r="F975"/>
    </row>
    <row r="976" spans="1:6" s="33" customFormat="1" ht="15">
      <c r="A976" s="158"/>
      <c r="B976" s="148"/>
      <c r="C976" s="111"/>
      <c r="D976" s="111"/>
      <c r="E976" s="32"/>
      <c r="F976"/>
    </row>
    <row r="977" spans="1:6" s="33" customFormat="1" ht="15">
      <c r="A977" s="158"/>
      <c r="B977" s="148"/>
      <c r="C977" s="111"/>
      <c r="D977" s="111"/>
      <c r="E977" s="32"/>
      <c r="F977"/>
    </row>
    <row r="978" spans="1:6" s="33" customFormat="1" ht="15">
      <c r="A978" s="158"/>
      <c r="B978" s="148"/>
      <c r="C978" s="111"/>
      <c r="D978" s="111"/>
      <c r="E978" s="32"/>
      <c r="F978"/>
    </row>
    <row r="979" spans="1:6" s="33" customFormat="1" ht="15">
      <c r="A979" s="158"/>
      <c r="B979" s="148"/>
      <c r="C979" s="111"/>
      <c r="D979" s="111"/>
      <c r="E979" s="32"/>
      <c r="F979"/>
    </row>
    <row r="980" spans="1:6" s="33" customFormat="1" ht="15">
      <c r="A980" s="158"/>
      <c r="B980" s="148"/>
      <c r="C980" s="111"/>
      <c r="D980" s="111"/>
      <c r="E980" s="32"/>
      <c r="F980"/>
    </row>
    <row r="981" spans="1:6" s="33" customFormat="1" ht="15">
      <c r="A981" s="158"/>
      <c r="B981" s="148"/>
      <c r="C981" s="111"/>
      <c r="D981" s="111"/>
      <c r="E981" s="32"/>
      <c r="F981"/>
    </row>
    <row r="982" spans="1:6" s="33" customFormat="1" ht="15">
      <c r="A982" s="158"/>
      <c r="B982" s="148"/>
      <c r="C982" s="111"/>
      <c r="D982" s="111"/>
      <c r="E982" s="32"/>
      <c r="F982"/>
    </row>
    <row r="983" spans="1:6" s="33" customFormat="1" ht="15">
      <c r="A983" s="158"/>
      <c r="B983" s="148"/>
      <c r="C983" s="111"/>
      <c r="D983" s="111"/>
      <c r="E983" s="32"/>
      <c r="F983"/>
    </row>
    <row r="984" spans="1:6" s="33" customFormat="1" ht="15">
      <c r="A984" s="158"/>
      <c r="B984" s="148"/>
      <c r="C984" s="111"/>
      <c r="D984" s="111"/>
      <c r="E984" s="32"/>
      <c r="F984"/>
    </row>
    <row r="985" spans="1:6" s="33" customFormat="1" ht="15">
      <c r="A985" s="158"/>
      <c r="B985" s="148"/>
      <c r="C985" s="111"/>
      <c r="D985" s="111"/>
      <c r="E985" s="32"/>
      <c r="F985"/>
    </row>
    <row r="986" spans="1:6" s="33" customFormat="1" ht="15">
      <c r="A986" s="158"/>
      <c r="B986" s="148"/>
      <c r="C986" s="111"/>
      <c r="D986" s="111"/>
      <c r="E986" s="32"/>
      <c r="F986"/>
    </row>
    <row r="987" spans="1:6" s="33" customFormat="1" ht="15">
      <c r="A987" s="158"/>
      <c r="B987" s="148"/>
      <c r="C987" s="111"/>
      <c r="D987" s="111"/>
      <c r="E987" s="32"/>
      <c r="F987"/>
    </row>
    <row r="988" spans="1:6" s="33" customFormat="1" ht="15">
      <c r="A988" s="158"/>
      <c r="B988" s="148"/>
      <c r="C988" s="111"/>
      <c r="D988" s="111"/>
      <c r="E988" s="32"/>
      <c r="F988"/>
    </row>
    <row r="989" spans="1:6" s="33" customFormat="1" ht="15">
      <c r="A989" s="158"/>
      <c r="B989" s="148"/>
      <c r="C989" s="111"/>
      <c r="D989" s="111"/>
      <c r="E989" s="32"/>
      <c r="F989"/>
    </row>
    <row r="990" spans="1:6" s="33" customFormat="1" ht="15">
      <c r="A990" s="158"/>
      <c r="B990" s="148"/>
      <c r="C990" s="111"/>
      <c r="D990" s="111"/>
      <c r="E990" s="32"/>
      <c r="F990"/>
    </row>
    <row r="991" spans="1:6" s="33" customFormat="1" ht="15">
      <c r="A991" s="158"/>
      <c r="B991" s="148"/>
      <c r="C991" s="111"/>
      <c r="D991" s="111"/>
      <c r="E991" s="32"/>
      <c r="F991"/>
    </row>
    <row r="992" spans="1:6" s="33" customFormat="1" ht="15">
      <c r="A992" s="158"/>
      <c r="B992" s="148"/>
      <c r="C992" s="111"/>
      <c r="D992" s="111"/>
      <c r="E992" s="32"/>
      <c r="F992"/>
    </row>
    <row r="993" spans="1:6" s="33" customFormat="1" ht="15">
      <c r="A993" s="158"/>
      <c r="B993" s="148"/>
      <c r="C993" s="111"/>
      <c r="D993" s="111"/>
      <c r="E993" s="32"/>
      <c r="F993"/>
    </row>
    <row r="994" spans="1:6" s="33" customFormat="1" ht="15">
      <c r="A994" s="158"/>
      <c r="B994" s="148"/>
      <c r="C994" s="111"/>
      <c r="D994" s="111"/>
      <c r="E994" s="32"/>
      <c r="F994"/>
    </row>
    <row r="995" spans="1:6" s="33" customFormat="1" ht="15">
      <c r="A995" s="158"/>
      <c r="B995" s="148"/>
      <c r="C995" s="111"/>
      <c r="D995" s="111"/>
      <c r="E995" s="32"/>
      <c r="F995"/>
    </row>
    <row r="996" spans="1:6" s="33" customFormat="1" ht="15">
      <c r="A996" s="158"/>
      <c r="B996" s="148"/>
      <c r="C996" s="111"/>
      <c r="D996" s="111"/>
      <c r="E996" s="32"/>
      <c r="F996"/>
    </row>
    <row r="997" spans="1:6" s="33" customFormat="1" ht="15">
      <c r="A997" s="158"/>
      <c r="B997" s="148"/>
      <c r="C997" s="111"/>
      <c r="D997" s="111"/>
      <c r="E997" s="32"/>
      <c r="F997"/>
    </row>
    <row r="998" spans="1:6" s="33" customFormat="1" ht="15">
      <c r="A998" s="158"/>
      <c r="B998" s="148"/>
      <c r="C998" s="111"/>
      <c r="D998" s="111"/>
      <c r="E998" s="32"/>
      <c r="F998"/>
    </row>
    <row r="999" spans="1:6" s="33" customFormat="1" ht="15">
      <c r="A999" s="158"/>
      <c r="B999" s="148"/>
      <c r="C999" s="111"/>
      <c r="D999" s="111"/>
      <c r="E999" s="32"/>
      <c r="F999"/>
    </row>
    <row r="1000" spans="1:6" s="33" customFormat="1" ht="15">
      <c r="A1000" s="158"/>
      <c r="B1000" s="148"/>
      <c r="C1000" s="111"/>
      <c r="D1000" s="111"/>
      <c r="E1000" s="32"/>
      <c r="F1000"/>
    </row>
    <row r="1001" spans="1:6" ht="13.4" customHeight="1" thickBot="1">
      <c r="A1001" s="159"/>
      <c r="B1001" s="447" t="str">
        <f ca="1">OFFSET(L!$C$1,MATCH("General"&amp;"Cpy",L!$A:$A,0)-1,SL,,)</f>
        <v>© 2021 Responsible Minerals Initiative. All rights reserved.</v>
      </c>
      <c r="C1001" s="447"/>
      <c r="D1001" s="447"/>
      <c r="E1001" s="31"/>
    </row>
    <row r="1002" spans="1:6" ht="14"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10"/>
  <sheetViews>
    <sheetView zoomScaleNormal="100" zoomScalePageLayoutView="85" workbookViewId="0">
      <pane ySplit="4" topLeftCell="A5" activePane="bottomLeft" state="frozen"/>
      <selection activeCell="A4" sqref="A4"/>
      <selection pane="bottomLeft" activeCell="B5" sqref="B5"/>
    </sheetView>
  </sheetViews>
  <sheetFormatPr defaultColWidth="8.84375" defaultRowHeight="13.5"/>
  <cols>
    <col min="1" max="1" width="9.15234375" style="224" bestFit="1" customWidth="1"/>
    <col min="2" max="2" width="42.84375" style="224" customWidth="1"/>
    <col min="3" max="3" width="63.84375" style="224" customWidth="1"/>
    <col min="4" max="4" width="25.61328125" style="224" customWidth="1"/>
    <col min="5" max="5" width="12.61328125" style="224" customWidth="1"/>
    <col min="6" max="6" width="12.61328125" style="225" customWidth="1"/>
    <col min="7" max="7" width="15.3828125" style="224" customWidth="1"/>
    <col min="8" max="8" width="23.84375" style="224" customWidth="1"/>
    <col min="9" max="9" width="28.15234375" style="224" customWidth="1"/>
    <col min="10" max="10" width="48.23046875" style="224" hidden="1" customWidth="1"/>
    <col min="11" max="11" width="49.69140625" style="224" hidden="1" customWidth="1"/>
    <col min="12" max="13" width="49.69140625" style="224" customWidth="1"/>
    <col min="14" max="16384" width="8.84375" style="224"/>
  </cols>
  <sheetData>
    <row r="1" spans="1:16" ht="168.65" customHeight="1">
      <c r="A1" s="44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48"/>
      <c r="C1" s="448"/>
      <c r="D1" s="448"/>
      <c r="E1" s="448"/>
      <c r="F1" s="448"/>
      <c r="G1" s="448"/>
    </row>
    <row r="2" spans="1:16">
      <c r="A2" s="449"/>
      <c r="B2" s="449"/>
      <c r="C2" s="449"/>
      <c r="D2" s="449"/>
      <c r="E2" s="449"/>
      <c r="F2" s="449"/>
      <c r="G2" s="449"/>
      <c r="H2" s="449"/>
      <c r="I2" s="449"/>
    </row>
    <row r="3" spans="1:16">
      <c r="A3" s="449"/>
      <c r="B3" s="449"/>
      <c r="C3" s="449"/>
      <c r="D3" s="449"/>
      <c r="E3" s="449"/>
      <c r="F3" s="449"/>
      <c r="G3" s="449"/>
      <c r="H3" s="449"/>
      <c r="I3" s="449"/>
    </row>
    <row r="4" spans="1:16" s="227" customFormat="1" ht="54">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4"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39" priority="25" stopIfTrue="1" operator="equal">
      <formula>"Yes"</formula>
    </cfRule>
  </conditionalFormatting>
  <conditionalFormatting sqref="K5">
    <cfRule type="cellIs" dxfId="38" priority="9" stopIfTrue="1" operator="equal">
      <formula>"Yes"</formula>
    </cfRule>
  </conditionalFormatting>
  <conditionalFormatting sqref="J292:J293">
    <cfRule type="cellIs" dxfId="37" priority="7" stopIfTrue="1" operator="equal">
      <formula>"Yes"</formula>
    </cfRule>
  </conditionalFormatting>
  <conditionalFormatting sqref="J354:J355">
    <cfRule type="cellIs" dxfId="36" priority="6" stopIfTrue="1" operator="equal">
      <formula>"Yes"</formula>
    </cfRule>
  </conditionalFormatting>
  <conditionalFormatting sqref="J486:J487">
    <cfRule type="cellIs" dxfId="35" priority="5" stopIfTrue="1" operator="equal">
      <formula>"Yes"</formula>
    </cfRule>
  </conditionalFormatting>
  <conditionalFormatting sqref="J313:J314">
    <cfRule type="cellIs" dxfId="34" priority="4" stopIfTrue="1" operator="equal">
      <formula>"Yes"</formula>
    </cfRule>
  </conditionalFormatting>
  <conditionalFormatting sqref="J381:J382">
    <cfRule type="cellIs" dxfId="33" priority="3" stopIfTrue="1" operator="equal">
      <formula>"Yes"</formula>
    </cfRule>
  </conditionalFormatting>
  <conditionalFormatting sqref="J531:J532">
    <cfRule type="cellIs" dxfId="32" priority="2" stopIfTrue="1" operator="equal">
      <formula>"Yes"</formula>
    </cfRule>
  </conditionalFormatting>
  <conditionalFormatting sqref="J609:J610">
    <cfRule type="cellIs" dxfId="31"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J308" sqref="J308"/>
    </sheetView>
  </sheetViews>
  <sheetFormatPr defaultColWidth="8.84375" defaultRowHeight="13.5"/>
  <cols>
    <col min="1" max="1" width="14.61328125" style="288" customWidth="1"/>
    <col min="2" max="2" width="14" style="288" customWidth="1"/>
    <col min="3" max="3" width="6.15234375" style="288" customWidth="1"/>
    <col min="4" max="4" width="56.23046875" style="288" customWidth="1"/>
    <col min="5" max="5" width="53.69140625" style="283" customWidth="1"/>
    <col min="6" max="6" width="54.15234375" style="288" customWidth="1"/>
    <col min="7" max="7" width="68.23046875" style="291" customWidth="1"/>
    <col min="8" max="8" width="49.23046875" style="288" customWidth="1"/>
    <col min="9" max="9" width="51.61328125" style="288" customWidth="1"/>
    <col min="10" max="10" width="50.23046875" style="288" customWidth="1"/>
    <col min="11" max="11" width="51.84375" style="252" customWidth="1"/>
    <col min="12" max="12" width="66.84375" style="318" customWidth="1"/>
    <col min="13" max="13" width="46.15234375" style="185" customWidth="1"/>
    <col min="14" max="15" width="8.84375" style="185" customWidth="1"/>
    <col min="16" max="16384" width="8.843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1">
      <c r="A2" s="288" t="str">
        <f>B2&amp;C2</f>
        <v>InstructionsA1</v>
      </c>
      <c r="B2" s="288" t="s">
        <v>532</v>
      </c>
      <c r="C2" s="288" t="s">
        <v>631</v>
      </c>
      <c r="D2" s="288" t="s">
        <v>13372</v>
      </c>
      <c r="E2" s="288" t="s">
        <v>14340</v>
      </c>
      <c r="F2" s="337" t="s">
        <v>14438</v>
      </c>
      <c r="G2" s="291" t="s">
        <v>15457</v>
      </c>
      <c r="H2" s="288" t="s">
        <v>14686</v>
      </c>
      <c r="I2" s="288" t="s">
        <v>14743</v>
      </c>
      <c r="J2" s="288" t="s">
        <v>13686</v>
      </c>
      <c r="K2" s="282" t="s">
        <v>13502</v>
      </c>
      <c r="L2" s="294" t="s">
        <v>14859</v>
      </c>
      <c r="M2" s="288" t="s">
        <v>14912</v>
      </c>
    </row>
    <row r="3" spans="1:13">
      <c r="A3" s="288" t="str">
        <f t="shared" ref="A3" si="0">B3&amp;C3</f>
        <v>InstructionsA2</v>
      </c>
      <c r="B3" s="288" t="s">
        <v>532</v>
      </c>
      <c r="C3" s="288" t="s">
        <v>632</v>
      </c>
      <c r="D3" s="288" t="s">
        <v>854</v>
      </c>
      <c r="E3" s="254" t="s">
        <v>13515</v>
      </c>
      <c r="F3" s="337" t="s">
        <v>14439</v>
      </c>
      <c r="G3" s="291" t="s">
        <v>1041</v>
      </c>
      <c r="H3" s="288" t="s">
        <v>854</v>
      </c>
      <c r="I3" s="288" t="s">
        <v>1042</v>
      </c>
      <c r="J3" s="288" t="s">
        <v>1043</v>
      </c>
      <c r="K3" s="282" t="s">
        <v>398</v>
      </c>
      <c r="L3" s="294" t="s">
        <v>1174</v>
      </c>
      <c r="M3" s="288" t="s">
        <v>14913</v>
      </c>
    </row>
    <row r="4" spans="1:13" ht="337.5">
      <c r="A4" s="288" t="str">
        <f t="shared" ref="A4:A27" si="1">B4&amp;C4</f>
        <v>InstructionsA3</v>
      </c>
      <c r="B4" s="288" t="s">
        <v>532</v>
      </c>
      <c r="C4" s="288" t="s">
        <v>633</v>
      </c>
      <c r="D4" s="288" t="s">
        <v>13500</v>
      </c>
      <c r="E4" s="320" t="s">
        <v>14341</v>
      </c>
      <c r="F4" s="337"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7" t="s">
        <v>15284</v>
      </c>
      <c r="G5" s="291" t="s">
        <v>15458</v>
      </c>
      <c r="H5" s="288" t="s">
        <v>14688</v>
      </c>
      <c r="I5" s="288" t="s">
        <v>14745</v>
      </c>
      <c r="J5" s="288" t="s">
        <v>15105</v>
      </c>
      <c r="K5" s="288" t="s">
        <v>14801</v>
      </c>
      <c r="L5" s="288" t="s">
        <v>14861</v>
      </c>
      <c r="M5" s="288" t="s">
        <v>14915</v>
      </c>
    </row>
    <row r="6" spans="1:13" ht="40.5">
      <c r="A6" s="288" t="str">
        <f t="shared" si="1"/>
        <v>InstructionsA6</v>
      </c>
      <c r="B6" s="288" t="s">
        <v>532</v>
      </c>
      <c r="C6" s="288" t="s">
        <v>635</v>
      </c>
      <c r="D6" s="288" t="s">
        <v>410</v>
      </c>
      <c r="E6" s="254" t="s">
        <v>14343</v>
      </c>
      <c r="F6" s="337" t="s">
        <v>14441</v>
      </c>
      <c r="G6" s="291" t="s">
        <v>14634</v>
      </c>
      <c r="H6" s="288" t="s">
        <v>317</v>
      </c>
      <c r="I6" s="288" t="s">
        <v>281</v>
      </c>
      <c r="J6" s="288" t="s">
        <v>1329</v>
      </c>
      <c r="K6" s="282" t="s">
        <v>14802</v>
      </c>
      <c r="L6" s="294" t="s">
        <v>14862</v>
      </c>
      <c r="M6" s="288" t="s">
        <v>14916</v>
      </c>
    </row>
    <row r="7" spans="1:13" ht="27">
      <c r="A7" s="288" t="str">
        <f t="shared" si="1"/>
        <v>InstructionsA7</v>
      </c>
      <c r="B7" s="288" t="s">
        <v>532</v>
      </c>
      <c r="C7" s="288" t="s">
        <v>636</v>
      </c>
      <c r="D7" s="288" t="s">
        <v>2391</v>
      </c>
      <c r="E7" s="254" t="s">
        <v>13516</v>
      </c>
      <c r="F7" s="337"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7"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8" t="s">
        <v>14444</v>
      </c>
      <c r="G9" s="341" t="s">
        <v>15459</v>
      </c>
      <c r="H9" s="290" t="s">
        <v>14689</v>
      </c>
      <c r="I9" s="290" t="s">
        <v>14746</v>
      </c>
      <c r="J9" s="290" t="s">
        <v>1440</v>
      </c>
      <c r="K9" s="284" t="s">
        <v>14803</v>
      </c>
      <c r="L9" s="295" t="s">
        <v>14863</v>
      </c>
      <c r="M9" s="288" t="s">
        <v>14918</v>
      </c>
    </row>
    <row r="10" spans="1:13" ht="40.5">
      <c r="A10" s="288" t="str">
        <f t="shared" si="1"/>
        <v>InstructionsA10</v>
      </c>
      <c r="B10" s="288" t="s">
        <v>532</v>
      </c>
      <c r="C10" s="288" t="s">
        <v>1178</v>
      </c>
      <c r="D10" s="288" t="s">
        <v>418</v>
      </c>
      <c r="E10" s="254" t="s">
        <v>13517</v>
      </c>
      <c r="F10" s="337" t="s">
        <v>14445</v>
      </c>
      <c r="G10" s="291" t="s">
        <v>824</v>
      </c>
      <c r="H10" s="288" t="s">
        <v>318</v>
      </c>
      <c r="I10" s="288" t="s">
        <v>283</v>
      </c>
      <c r="J10" s="288" t="s">
        <v>1330</v>
      </c>
      <c r="K10" s="249" t="s">
        <v>400</v>
      </c>
      <c r="L10" s="294" t="s">
        <v>1250</v>
      </c>
      <c r="M10" s="288" t="s">
        <v>14919</v>
      </c>
    </row>
    <row r="11" spans="1:13" ht="40.5">
      <c r="A11" s="288" t="str">
        <f t="shared" si="1"/>
        <v>InstructionsA11</v>
      </c>
      <c r="B11" s="288" t="s">
        <v>532</v>
      </c>
      <c r="C11" s="288" t="s">
        <v>1179</v>
      </c>
      <c r="D11" s="288" t="s">
        <v>419</v>
      </c>
      <c r="E11" s="254" t="s">
        <v>13518</v>
      </c>
      <c r="F11" s="337" t="s">
        <v>14446</v>
      </c>
      <c r="G11" s="291" t="s">
        <v>351</v>
      </c>
      <c r="H11" s="288" t="s">
        <v>425</v>
      </c>
      <c r="I11" s="288" t="s">
        <v>284</v>
      </c>
      <c r="J11" s="288" t="s">
        <v>1331</v>
      </c>
      <c r="K11" s="249" t="s">
        <v>401</v>
      </c>
      <c r="L11" s="294" t="s">
        <v>6</v>
      </c>
      <c r="M11" s="288" t="s">
        <v>14920</v>
      </c>
    </row>
    <row r="12" spans="1:13" ht="40.5">
      <c r="A12" s="288" t="str">
        <f t="shared" si="1"/>
        <v>InstructionsA12</v>
      </c>
      <c r="B12" s="288" t="s">
        <v>532</v>
      </c>
      <c r="C12" s="288" t="s">
        <v>1180</v>
      </c>
      <c r="D12" s="288" t="s">
        <v>420</v>
      </c>
      <c r="E12" s="254" t="s">
        <v>13519</v>
      </c>
      <c r="F12" s="337" t="s">
        <v>14447</v>
      </c>
      <c r="G12" s="291" t="s">
        <v>352</v>
      </c>
      <c r="H12" s="288" t="s">
        <v>426</v>
      </c>
      <c r="I12" s="288" t="s">
        <v>285</v>
      </c>
      <c r="J12" s="288" t="s">
        <v>1332</v>
      </c>
      <c r="K12" s="249" t="s">
        <v>123</v>
      </c>
      <c r="L12" s="294" t="s">
        <v>7</v>
      </c>
      <c r="M12" s="288" t="s">
        <v>14921</v>
      </c>
    </row>
    <row r="13" spans="1:13" ht="40.5">
      <c r="A13" s="288" t="str">
        <f t="shared" si="1"/>
        <v>InstructionsA13</v>
      </c>
      <c r="B13" s="288" t="s">
        <v>532</v>
      </c>
      <c r="C13" s="288" t="s">
        <v>1181</v>
      </c>
      <c r="D13" s="288" t="s">
        <v>411</v>
      </c>
      <c r="E13" s="254" t="s">
        <v>13520</v>
      </c>
      <c r="F13" s="337" t="s">
        <v>14448</v>
      </c>
      <c r="G13" s="291" t="s">
        <v>353</v>
      </c>
      <c r="H13" s="288" t="s">
        <v>427</v>
      </c>
      <c r="I13" s="288" t="s">
        <v>286</v>
      </c>
      <c r="J13" s="288" t="s">
        <v>1333</v>
      </c>
      <c r="K13" s="249" t="s">
        <v>122</v>
      </c>
      <c r="L13" s="294" t="s">
        <v>8</v>
      </c>
      <c r="M13" s="288" t="s">
        <v>14922</v>
      </c>
    </row>
    <row r="14" spans="1:13" ht="81">
      <c r="A14" s="288" t="str">
        <f t="shared" si="1"/>
        <v>InstructionsA14</v>
      </c>
      <c r="B14" s="288" t="s">
        <v>532</v>
      </c>
      <c r="C14" s="288" t="s">
        <v>1182</v>
      </c>
      <c r="D14" s="288" t="s">
        <v>412</v>
      </c>
      <c r="E14" s="254" t="s">
        <v>13521</v>
      </c>
      <c r="F14" s="337" t="s">
        <v>14449</v>
      </c>
      <c r="G14" s="291" t="s">
        <v>354</v>
      </c>
      <c r="H14" s="288" t="s">
        <v>428</v>
      </c>
      <c r="I14" s="288" t="s">
        <v>287</v>
      </c>
      <c r="J14" s="288" t="s">
        <v>1362</v>
      </c>
      <c r="K14" s="249" t="s">
        <v>121</v>
      </c>
      <c r="L14" s="294" t="s">
        <v>9</v>
      </c>
      <c r="M14" s="288" t="s">
        <v>14923</v>
      </c>
    </row>
    <row r="15" spans="1:13" ht="27">
      <c r="A15" s="288" t="str">
        <f t="shared" si="1"/>
        <v>InstructionsA15</v>
      </c>
      <c r="B15" s="288" t="s">
        <v>532</v>
      </c>
      <c r="C15" s="288" t="s">
        <v>414</v>
      </c>
      <c r="D15" s="288" t="s">
        <v>413</v>
      </c>
      <c r="E15" s="254" t="s">
        <v>13522</v>
      </c>
      <c r="F15" s="337" t="s">
        <v>14450</v>
      </c>
      <c r="G15" s="291" t="s">
        <v>355</v>
      </c>
      <c r="H15" s="288" t="s">
        <v>429</v>
      </c>
      <c r="I15" s="288" t="s">
        <v>288</v>
      </c>
      <c r="J15" s="288" t="s">
        <v>1334</v>
      </c>
      <c r="K15" s="249" t="s">
        <v>120</v>
      </c>
      <c r="L15" s="294" t="s">
        <v>10</v>
      </c>
      <c r="M15" s="288" t="s">
        <v>14924</v>
      </c>
    </row>
    <row r="16" spans="1:13" ht="81">
      <c r="A16" s="288" t="str">
        <f t="shared" si="1"/>
        <v>InstructionsA16</v>
      </c>
      <c r="B16" s="288" t="s">
        <v>532</v>
      </c>
      <c r="C16" s="288" t="s">
        <v>1183</v>
      </c>
      <c r="D16" s="288" t="s">
        <v>13367</v>
      </c>
      <c r="E16" s="254" t="s">
        <v>14219</v>
      </c>
      <c r="F16" s="337" t="s">
        <v>14451</v>
      </c>
      <c r="G16" s="291" t="s">
        <v>15460</v>
      </c>
      <c r="H16" s="288" t="s">
        <v>430</v>
      </c>
      <c r="I16" s="288" t="s">
        <v>289</v>
      </c>
      <c r="J16" s="288" t="s">
        <v>1335</v>
      </c>
      <c r="K16" s="282" t="s">
        <v>402</v>
      </c>
      <c r="L16" s="294" t="s">
        <v>11</v>
      </c>
      <c r="M16" s="288" t="s">
        <v>14925</v>
      </c>
    </row>
    <row r="17" spans="1:13" ht="27">
      <c r="A17" s="288" t="str">
        <f t="shared" si="1"/>
        <v>InstructionsA17</v>
      </c>
      <c r="B17" s="288" t="s">
        <v>532</v>
      </c>
      <c r="C17" s="288" t="s">
        <v>1184</v>
      </c>
      <c r="D17" s="288" t="s">
        <v>415</v>
      </c>
      <c r="E17" s="254" t="s">
        <v>13523</v>
      </c>
      <c r="F17" s="337" t="s">
        <v>14452</v>
      </c>
      <c r="G17" s="291" t="s">
        <v>15461</v>
      </c>
      <c r="H17" s="288" t="s">
        <v>431</v>
      </c>
      <c r="I17" s="288" t="s">
        <v>290</v>
      </c>
      <c r="J17" s="288" t="s">
        <v>1336</v>
      </c>
      <c r="K17" s="282" t="s">
        <v>403</v>
      </c>
      <c r="L17" s="294" t="s">
        <v>12</v>
      </c>
      <c r="M17" s="288" t="s">
        <v>14926</v>
      </c>
    </row>
    <row r="18" spans="1:13" ht="67.5">
      <c r="A18" s="288" t="str">
        <f t="shared" si="1"/>
        <v>InstructionsA18</v>
      </c>
      <c r="B18" s="288" t="s">
        <v>532</v>
      </c>
      <c r="C18" s="288" t="s">
        <v>1185</v>
      </c>
      <c r="D18" s="288" t="s">
        <v>2205</v>
      </c>
      <c r="E18" s="254" t="s">
        <v>13524</v>
      </c>
      <c r="F18" s="337"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7" t="s">
        <v>14454</v>
      </c>
      <c r="G19" s="291" t="s">
        <v>15458</v>
      </c>
      <c r="H19" s="288" t="s">
        <v>14690</v>
      </c>
      <c r="I19" s="288" t="s">
        <v>14745</v>
      </c>
      <c r="J19" s="288" t="s">
        <v>15107</v>
      </c>
      <c r="K19" s="288" t="s">
        <v>14804</v>
      </c>
      <c r="L19" s="288" t="s">
        <v>14864</v>
      </c>
      <c r="M19" s="288" t="s">
        <v>14928</v>
      </c>
    </row>
    <row r="20" spans="1:13" ht="40.5">
      <c r="A20" s="288" t="str">
        <f t="shared" si="1"/>
        <v>InstructionsA20</v>
      </c>
      <c r="B20" s="288" t="s">
        <v>532</v>
      </c>
      <c r="C20" s="288" t="s">
        <v>1187</v>
      </c>
      <c r="D20" s="288" t="s">
        <v>421</v>
      </c>
      <c r="E20" s="254" t="s">
        <v>13525</v>
      </c>
      <c r="F20" s="337" t="s">
        <v>14455</v>
      </c>
      <c r="G20" s="291" t="s">
        <v>356</v>
      </c>
      <c r="H20" s="288" t="s">
        <v>432</v>
      </c>
      <c r="I20" s="288" t="s">
        <v>291</v>
      </c>
      <c r="J20" s="288" t="s">
        <v>1337</v>
      </c>
      <c r="K20" s="282" t="s">
        <v>404</v>
      </c>
      <c r="L20" s="294" t="s">
        <v>13</v>
      </c>
      <c r="M20" s="288" t="s">
        <v>14929</v>
      </c>
    </row>
    <row r="21" spans="1:13" ht="40.5">
      <c r="A21" s="288" t="str">
        <f t="shared" si="1"/>
        <v>InstructionsA21</v>
      </c>
      <c r="B21" s="288" t="s">
        <v>532</v>
      </c>
      <c r="C21" s="288" t="s">
        <v>1188</v>
      </c>
      <c r="D21" s="288" t="s">
        <v>422</v>
      </c>
      <c r="E21" s="254" t="s">
        <v>13526</v>
      </c>
      <c r="F21" s="337"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7" t="s">
        <v>15285</v>
      </c>
      <c r="G22" s="291" t="s">
        <v>14635</v>
      </c>
      <c r="H22" s="288" t="s">
        <v>14690</v>
      </c>
      <c r="I22" s="288" t="s">
        <v>14747</v>
      </c>
      <c r="J22" s="288" t="s">
        <v>15109</v>
      </c>
      <c r="K22" s="288" t="s">
        <v>14805</v>
      </c>
      <c r="L22" s="288" t="s">
        <v>14865</v>
      </c>
      <c r="M22" s="288" t="s">
        <v>14931</v>
      </c>
    </row>
    <row r="23" spans="1:13" ht="148.5">
      <c r="A23" s="288" t="str">
        <f t="shared" si="1"/>
        <v>InstructionsA24</v>
      </c>
      <c r="B23" s="288" t="s">
        <v>532</v>
      </c>
      <c r="C23" s="288" t="s">
        <v>1190</v>
      </c>
      <c r="D23" s="290" t="s">
        <v>15134</v>
      </c>
      <c r="E23" s="290" t="s">
        <v>14348</v>
      </c>
      <c r="F23" s="338" t="s">
        <v>14457</v>
      </c>
      <c r="G23" s="341" t="s">
        <v>15463</v>
      </c>
      <c r="H23" s="290" t="s">
        <v>14691</v>
      </c>
      <c r="I23" s="290" t="s">
        <v>14748</v>
      </c>
      <c r="J23" s="290" t="s">
        <v>15133</v>
      </c>
      <c r="K23" s="290" t="s">
        <v>14806</v>
      </c>
      <c r="L23" s="290" t="s">
        <v>14866</v>
      </c>
      <c r="M23" s="290" t="s">
        <v>14932</v>
      </c>
    </row>
    <row r="24" spans="1:13" ht="121.5">
      <c r="A24" s="288" t="str">
        <f t="shared" si="1"/>
        <v>InstructionsA25</v>
      </c>
      <c r="B24" s="288" t="s">
        <v>532</v>
      </c>
      <c r="C24" s="288" t="s">
        <v>1191</v>
      </c>
      <c r="D24" s="290" t="s">
        <v>15135</v>
      </c>
      <c r="E24" s="290" t="s">
        <v>14349</v>
      </c>
      <c r="F24" s="338" t="s">
        <v>15286</v>
      </c>
      <c r="G24" s="341"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1" t="s">
        <v>15547</v>
      </c>
      <c r="G25" s="342" t="s">
        <v>14637</v>
      </c>
      <c r="H25" s="296" t="s">
        <v>14693</v>
      </c>
      <c r="I25" s="296" t="s">
        <v>14750</v>
      </c>
      <c r="J25" s="335" t="s">
        <v>15450</v>
      </c>
      <c r="K25" s="297" t="s">
        <v>14808</v>
      </c>
      <c r="L25" s="298" t="s">
        <v>15451</v>
      </c>
      <c r="M25" s="285" t="s">
        <v>14934</v>
      </c>
    </row>
    <row r="26" spans="1:13" ht="40.5">
      <c r="A26" s="288" t="str">
        <f t="shared" si="1"/>
        <v>InstructionsA27</v>
      </c>
      <c r="B26" s="288" t="s">
        <v>532</v>
      </c>
      <c r="C26" s="288" t="s">
        <v>416</v>
      </c>
      <c r="D26" s="288" t="s">
        <v>417</v>
      </c>
      <c r="E26" s="320" t="s">
        <v>13527</v>
      </c>
      <c r="F26" s="337" t="s">
        <v>14458</v>
      </c>
      <c r="G26" s="291" t="s">
        <v>13513</v>
      </c>
      <c r="H26" s="288" t="s">
        <v>434</v>
      </c>
      <c r="I26" s="288" t="s">
        <v>293</v>
      </c>
      <c r="J26" s="288" t="s">
        <v>1339</v>
      </c>
      <c r="K26" s="282" t="s">
        <v>406</v>
      </c>
      <c r="L26" s="294" t="s">
        <v>15</v>
      </c>
      <c r="M26" s="288" t="s">
        <v>14935</v>
      </c>
    </row>
    <row r="27" spans="1:13" ht="391.5">
      <c r="A27" s="288" t="str">
        <f t="shared" si="1"/>
        <v>InstructionsA28</v>
      </c>
      <c r="B27" s="288" t="s">
        <v>532</v>
      </c>
      <c r="C27" s="288" t="s">
        <v>993</v>
      </c>
      <c r="D27" s="290" t="s">
        <v>12630</v>
      </c>
      <c r="E27" s="321" t="s">
        <v>14351</v>
      </c>
      <c r="F27" s="332" t="s">
        <v>14459</v>
      </c>
      <c r="G27" s="343"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8" t="s">
        <v>14460</v>
      </c>
      <c r="G28" s="341"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8" t="s">
        <v>14461</v>
      </c>
      <c r="G29" s="341"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8" t="s">
        <v>14462</v>
      </c>
      <c r="G30" s="341" t="s">
        <v>15465</v>
      </c>
      <c r="H30" s="290" t="s">
        <v>14697</v>
      </c>
      <c r="I30" s="290" t="s">
        <v>14752</v>
      </c>
      <c r="J30" s="290" t="s">
        <v>14226</v>
      </c>
      <c r="K30" s="284" t="s">
        <v>14812</v>
      </c>
      <c r="L30" s="299" t="s">
        <v>14871</v>
      </c>
      <c r="M30" s="290" t="s">
        <v>14939</v>
      </c>
    </row>
    <row r="31" spans="1:13" ht="255">
      <c r="A31" s="288" t="str">
        <f t="shared" si="3"/>
        <v>InstructionsA32</v>
      </c>
      <c r="B31" s="288" t="s">
        <v>532</v>
      </c>
      <c r="C31" s="288" t="s">
        <v>1196</v>
      </c>
      <c r="D31" s="290" t="s">
        <v>14227</v>
      </c>
      <c r="E31" s="321" t="s">
        <v>14355</v>
      </c>
      <c r="F31" s="336" t="s">
        <v>14463</v>
      </c>
      <c r="G31" s="344" t="s">
        <v>15466</v>
      </c>
      <c r="H31" s="296" t="s">
        <v>14698</v>
      </c>
      <c r="I31" s="285" t="s">
        <v>14753</v>
      </c>
      <c r="J31" s="285" t="s">
        <v>14228</v>
      </c>
      <c r="K31" s="297" t="s">
        <v>14813</v>
      </c>
      <c r="L31" s="298" t="s">
        <v>14872</v>
      </c>
      <c r="M31" s="285" t="s">
        <v>14940</v>
      </c>
    </row>
    <row r="32" spans="1:13" ht="116">
      <c r="A32" s="288" t="str">
        <f t="shared" si="3"/>
        <v>InstructionsA33</v>
      </c>
      <c r="B32" s="288" t="s">
        <v>532</v>
      </c>
      <c r="C32" s="288" t="s">
        <v>1197</v>
      </c>
      <c r="D32" s="290" t="s">
        <v>14229</v>
      </c>
      <c r="E32" s="255" t="s">
        <v>14356</v>
      </c>
      <c r="F32" s="336" t="s">
        <v>14464</v>
      </c>
      <c r="G32" s="344" t="s">
        <v>15467</v>
      </c>
      <c r="H32" s="296" t="s">
        <v>14230</v>
      </c>
      <c r="I32" s="285" t="s">
        <v>14231</v>
      </c>
      <c r="J32" s="285" t="s">
        <v>14232</v>
      </c>
      <c r="K32" s="297" t="s">
        <v>14233</v>
      </c>
      <c r="L32" s="298" t="s">
        <v>14873</v>
      </c>
      <c r="M32" s="285" t="s">
        <v>14234</v>
      </c>
    </row>
    <row r="33" spans="1:13" ht="116">
      <c r="A33" s="288" t="str">
        <f t="shared" si="3"/>
        <v>InstructionsA34</v>
      </c>
      <c r="B33" s="288" t="s">
        <v>532</v>
      </c>
      <c r="C33" s="288" t="s">
        <v>1198</v>
      </c>
      <c r="D33" s="290" t="s">
        <v>14235</v>
      </c>
      <c r="E33" s="321" t="s">
        <v>14236</v>
      </c>
      <c r="F33" s="336" t="s">
        <v>14465</v>
      </c>
      <c r="G33" s="344" t="s">
        <v>15468</v>
      </c>
      <c r="H33" s="296" t="s">
        <v>14237</v>
      </c>
      <c r="I33" s="285" t="s">
        <v>15455</v>
      </c>
      <c r="J33" s="285" t="s">
        <v>14238</v>
      </c>
      <c r="K33" s="297" t="s">
        <v>14239</v>
      </c>
      <c r="L33" s="298" t="s">
        <v>14240</v>
      </c>
      <c r="M33" s="285" t="s">
        <v>14241</v>
      </c>
    </row>
    <row r="34" spans="1:13" ht="40.5">
      <c r="A34" s="288" t="str">
        <f t="shared" si="3"/>
        <v>InstructionsA35</v>
      </c>
      <c r="B34" s="288" t="s">
        <v>532</v>
      </c>
      <c r="C34" s="288" t="s">
        <v>14220</v>
      </c>
      <c r="D34" s="288" t="s">
        <v>1029</v>
      </c>
      <c r="E34" s="254" t="s">
        <v>13528</v>
      </c>
      <c r="F34" s="337" t="s">
        <v>14466</v>
      </c>
      <c r="G34" s="291" t="s">
        <v>943</v>
      </c>
      <c r="H34" s="288" t="s">
        <v>944</v>
      </c>
      <c r="I34" s="288" t="s">
        <v>294</v>
      </c>
      <c r="J34" s="288" t="s">
        <v>1045</v>
      </c>
      <c r="K34" s="250" t="s">
        <v>407</v>
      </c>
      <c r="L34" s="294" t="s">
        <v>1251</v>
      </c>
      <c r="M34" s="288" t="s">
        <v>14941</v>
      </c>
    </row>
    <row r="35" spans="1:13" ht="58">
      <c r="A35" s="288" t="str">
        <f t="shared" si="3"/>
        <v>InstructionsA37</v>
      </c>
      <c r="B35" s="288" t="s">
        <v>532</v>
      </c>
      <c r="C35" s="288" t="s">
        <v>1199</v>
      </c>
      <c r="D35" s="288" t="s">
        <v>14222</v>
      </c>
      <c r="E35" s="255" t="s">
        <v>14357</v>
      </c>
      <c r="F35" s="336" t="s">
        <v>14467</v>
      </c>
      <c r="G35" s="345"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7" t="s">
        <v>15287</v>
      </c>
      <c r="G36" s="291" t="s">
        <v>14640</v>
      </c>
      <c r="H36" s="288" t="s">
        <v>14244</v>
      </c>
      <c r="I36" s="288" t="s">
        <v>14245</v>
      </c>
      <c r="J36" s="288" t="s">
        <v>15552</v>
      </c>
      <c r="K36" s="282" t="s">
        <v>14246</v>
      </c>
      <c r="L36" s="294" t="s">
        <v>14875</v>
      </c>
      <c r="M36" s="288" t="s">
        <v>14247</v>
      </c>
    </row>
    <row r="37" spans="1:13" ht="94.5">
      <c r="A37" s="288" t="str">
        <f t="shared" si="3"/>
        <v>InstructionsA39</v>
      </c>
      <c r="B37" s="288" t="s">
        <v>532</v>
      </c>
      <c r="C37" s="288" t="s">
        <v>1201</v>
      </c>
      <c r="D37" s="288" t="s">
        <v>15113</v>
      </c>
      <c r="E37" s="288" t="s">
        <v>14358</v>
      </c>
      <c r="F37" s="337" t="s">
        <v>14468</v>
      </c>
      <c r="G37" s="291" t="s">
        <v>15469</v>
      </c>
      <c r="H37" s="288" t="s">
        <v>14700</v>
      </c>
      <c r="I37" s="288" t="s">
        <v>14755</v>
      </c>
      <c r="J37" s="288" t="s">
        <v>15112</v>
      </c>
      <c r="K37" s="288" t="s">
        <v>14815</v>
      </c>
      <c r="L37" s="288" t="s">
        <v>14876</v>
      </c>
      <c r="M37" s="288" t="s">
        <v>14943</v>
      </c>
    </row>
    <row r="38" spans="1:13" ht="108">
      <c r="A38" s="288" t="str">
        <f t="shared" si="3"/>
        <v>InstructionsA40</v>
      </c>
      <c r="B38" s="288" t="s">
        <v>532</v>
      </c>
      <c r="C38" s="288" t="s">
        <v>423</v>
      </c>
      <c r="D38" s="288" t="s">
        <v>15115</v>
      </c>
      <c r="E38" s="288" t="s">
        <v>14359</v>
      </c>
      <c r="F38" s="337" t="s">
        <v>14469</v>
      </c>
      <c r="G38" s="291" t="s">
        <v>15470</v>
      </c>
      <c r="H38" s="288" t="s">
        <v>14701</v>
      </c>
      <c r="I38" s="288" t="s">
        <v>14755</v>
      </c>
      <c r="J38" s="288" t="s">
        <v>15114</v>
      </c>
      <c r="K38" s="288" t="s">
        <v>14816</v>
      </c>
      <c r="L38" s="288" t="s">
        <v>14877</v>
      </c>
      <c r="M38" s="288" t="s">
        <v>14943</v>
      </c>
    </row>
    <row r="39" spans="1:13" ht="101.5">
      <c r="A39" s="288" t="str">
        <f t="shared" si="3"/>
        <v>InstructionsA41</v>
      </c>
      <c r="B39" s="288" t="s">
        <v>532</v>
      </c>
      <c r="C39" s="288" t="s">
        <v>994</v>
      </c>
      <c r="D39" s="290" t="s">
        <v>14268</v>
      </c>
      <c r="E39" s="255" t="s">
        <v>14360</v>
      </c>
      <c r="F39" s="332" t="s">
        <v>14470</v>
      </c>
      <c r="G39" s="342" t="s">
        <v>15471</v>
      </c>
      <c r="H39" s="285" t="s">
        <v>14702</v>
      </c>
      <c r="I39" s="285" t="s">
        <v>14756</v>
      </c>
      <c r="J39" s="285" t="s">
        <v>15553</v>
      </c>
      <c r="K39" s="297" t="s">
        <v>14817</v>
      </c>
      <c r="L39" s="298" t="s">
        <v>14878</v>
      </c>
      <c r="M39" s="285" t="s">
        <v>14944</v>
      </c>
    </row>
    <row r="40" spans="1:13" ht="364.5">
      <c r="A40" s="288" t="str">
        <f t="shared" si="3"/>
        <v>InstructionsA42</v>
      </c>
      <c r="B40" s="288" t="s">
        <v>532</v>
      </c>
      <c r="C40" s="288" t="s">
        <v>1202</v>
      </c>
      <c r="D40" s="288" t="s">
        <v>15260</v>
      </c>
      <c r="E40" s="288" t="s">
        <v>14361</v>
      </c>
      <c r="F40" s="337" t="s">
        <v>15259</v>
      </c>
      <c r="G40" s="291" t="s">
        <v>15472</v>
      </c>
      <c r="H40" s="288" t="s">
        <v>15261</v>
      </c>
      <c r="I40" s="288" t="s">
        <v>15265</v>
      </c>
      <c r="J40" s="288" t="s">
        <v>15554</v>
      </c>
      <c r="K40" s="288" t="s">
        <v>15262</v>
      </c>
      <c r="L40" s="288" t="s">
        <v>15264</v>
      </c>
      <c r="M40" s="288" t="s">
        <v>15263</v>
      </c>
    </row>
    <row r="41" spans="1:13" ht="203">
      <c r="A41" s="288" t="str">
        <f t="shared" si="3"/>
        <v>InstructionsA43</v>
      </c>
      <c r="B41" s="288" t="s">
        <v>532</v>
      </c>
      <c r="C41" s="288" t="s">
        <v>1203</v>
      </c>
      <c r="D41" s="290" t="s">
        <v>14252</v>
      </c>
      <c r="E41" s="321" t="s">
        <v>14362</v>
      </c>
      <c r="F41" s="332" t="s">
        <v>14471</v>
      </c>
      <c r="G41" s="342" t="s">
        <v>15473</v>
      </c>
      <c r="H41" s="296" t="s">
        <v>14703</v>
      </c>
      <c r="I41" s="285" t="s">
        <v>14757</v>
      </c>
      <c r="J41" s="285" t="s">
        <v>14253</v>
      </c>
      <c r="K41" s="297" t="s">
        <v>14818</v>
      </c>
      <c r="L41" s="298" t="s">
        <v>14879</v>
      </c>
      <c r="M41" s="285" t="s">
        <v>14945</v>
      </c>
    </row>
    <row r="42" spans="1:13" ht="188.5">
      <c r="A42" s="288" t="str">
        <f t="shared" si="3"/>
        <v>InstructionsA44</v>
      </c>
      <c r="B42" s="288" t="s">
        <v>532</v>
      </c>
      <c r="C42" s="288" t="s">
        <v>1204</v>
      </c>
      <c r="D42" s="288" t="s">
        <v>14254</v>
      </c>
      <c r="E42" s="321" t="s">
        <v>14363</v>
      </c>
      <c r="F42" s="332" t="s">
        <v>14472</v>
      </c>
      <c r="G42" s="342" t="s">
        <v>14641</v>
      </c>
      <c r="H42" s="296" t="s">
        <v>14704</v>
      </c>
      <c r="I42" s="285" t="s">
        <v>14758</v>
      </c>
      <c r="J42" s="285" t="s">
        <v>14255</v>
      </c>
      <c r="K42" s="297" t="s">
        <v>14819</v>
      </c>
      <c r="L42" s="298" t="s">
        <v>14880</v>
      </c>
      <c r="M42" s="285" t="s">
        <v>14946</v>
      </c>
    </row>
    <row r="43" spans="1:13" ht="101.5">
      <c r="A43" s="288" t="str">
        <f t="shared" si="3"/>
        <v>InstructionsA45</v>
      </c>
      <c r="B43" s="288" t="s">
        <v>532</v>
      </c>
      <c r="C43" s="288" t="s">
        <v>1205</v>
      </c>
      <c r="D43" s="288" t="s">
        <v>14256</v>
      </c>
      <c r="E43" s="321" t="s">
        <v>14257</v>
      </c>
      <c r="F43" s="332" t="s">
        <v>14473</v>
      </c>
      <c r="G43" s="342"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7" t="s">
        <v>14474</v>
      </c>
      <c r="G44" s="291" t="s">
        <v>14643</v>
      </c>
      <c r="H44" s="288" t="s">
        <v>14706</v>
      </c>
      <c r="I44" s="288" t="s">
        <v>14760</v>
      </c>
      <c r="J44" s="288" t="s">
        <v>15116</v>
      </c>
      <c r="K44" s="288" t="s">
        <v>14821</v>
      </c>
      <c r="L44" s="288" t="s">
        <v>14882</v>
      </c>
      <c r="M44" s="288" t="s">
        <v>14948</v>
      </c>
    </row>
    <row r="45" spans="1:13" ht="40.5">
      <c r="A45" s="288" t="str">
        <f t="shared" si="3"/>
        <v>InstructionsA48</v>
      </c>
      <c r="B45" s="288" t="s">
        <v>532</v>
      </c>
      <c r="C45" s="288" t="s">
        <v>2515</v>
      </c>
      <c r="D45" s="288" t="s">
        <v>1018</v>
      </c>
      <c r="E45" s="254" t="s">
        <v>13529</v>
      </c>
      <c r="F45" s="337" t="s">
        <v>14475</v>
      </c>
      <c r="G45" s="291" t="s">
        <v>14644</v>
      </c>
      <c r="H45" s="288" t="s">
        <v>14707</v>
      </c>
      <c r="I45" s="288" t="s">
        <v>14761</v>
      </c>
      <c r="J45" s="288" t="s">
        <v>1340</v>
      </c>
      <c r="K45" s="282" t="s">
        <v>14822</v>
      </c>
      <c r="L45" s="294" t="s">
        <v>14883</v>
      </c>
      <c r="M45" s="288" t="s">
        <v>14949</v>
      </c>
    </row>
    <row r="46" spans="1:13" ht="27">
      <c r="A46" s="288" t="str">
        <f t="shared" si="3"/>
        <v>InstructionsA49</v>
      </c>
      <c r="B46" s="288" t="s">
        <v>532</v>
      </c>
      <c r="C46" s="288" t="s">
        <v>1207</v>
      </c>
      <c r="D46" s="288" t="s">
        <v>855</v>
      </c>
      <c r="E46" s="254" t="s">
        <v>13530</v>
      </c>
      <c r="F46" s="337" t="s">
        <v>14476</v>
      </c>
      <c r="G46" s="291" t="s">
        <v>1171</v>
      </c>
      <c r="H46" s="288" t="s">
        <v>435</v>
      </c>
      <c r="I46" s="288" t="s">
        <v>295</v>
      </c>
      <c r="J46" s="288" t="s">
        <v>1176</v>
      </c>
      <c r="K46" s="282" t="s">
        <v>190</v>
      </c>
      <c r="L46" s="294" t="s">
        <v>592</v>
      </c>
      <c r="M46" s="288" t="s">
        <v>14950</v>
      </c>
    </row>
    <row r="47" spans="1:13" ht="87">
      <c r="A47" s="288" t="str">
        <f t="shared" si="3"/>
        <v>InstructionsA50</v>
      </c>
      <c r="B47" s="288" t="s">
        <v>532</v>
      </c>
      <c r="C47" s="288" t="s">
        <v>1208</v>
      </c>
      <c r="D47" s="288" t="s">
        <v>12637</v>
      </c>
      <c r="E47" s="321" t="s">
        <v>14365</v>
      </c>
      <c r="F47" s="332" t="s">
        <v>14477</v>
      </c>
      <c r="G47" s="342" t="s">
        <v>14645</v>
      </c>
      <c r="H47" s="296" t="s">
        <v>14708</v>
      </c>
      <c r="I47" s="296" t="s">
        <v>14762</v>
      </c>
      <c r="J47" s="335" t="s">
        <v>15555</v>
      </c>
      <c r="K47" s="297" t="s">
        <v>14823</v>
      </c>
      <c r="L47" s="298" t="s">
        <v>14884</v>
      </c>
      <c r="M47" s="296" t="s">
        <v>14951</v>
      </c>
    </row>
    <row r="48" spans="1:13" ht="67.5">
      <c r="A48" s="241" t="s">
        <v>14250</v>
      </c>
      <c r="B48" s="241" t="s">
        <v>532</v>
      </c>
      <c r="C48" s="288" t="s">
        <v>1209</v>
      </c>
      <c r="D48" s="241" t="s">
        <v>12933</v>
      </c>
      <c r="E48" s="320" t="s">
        <v>13531</v>
      </c>
      <c r="F48" s="337" t="s">
        <v>14478</v>
      </c>
      <c r="G48" s="346" t="s">
        <v>14646</v>
      </c>
      <c r="H48" s="288" t="s">
        <v>12934</v>
      </c>
      <c r="I48" s="288" t="s">
        <v>13700</v>
      </c>
      <c r="J48" s="288" t="s">
        <v>15556</v>
      </c>
      <c r="K48" s="291" t="s">
        <v>13503</v>
      </c>
      <c r="L48" s="300" t="s">
        <v>13665</v>
      </c>
      <c r="M48" s="288" t="s">
        <v>13650</v>
      </c>
    </row>
    <row r="49" spans="1:13" ht="54">
      <c r="A49" s="288" t="str">
        <f t="shared" ref="A49:A74" si="4">B49&amp;C49</f>
        <v>InstructionsA52</v>
      </c>
      <c r="B49" s="288" t="s">
        <v>532</v>
      </c>
      <c r="C49" s="288" t="s">
        <v>1210</v>
      </c>
      <c r="D49" s="288" t="s">
        <v>2394</v>
      </c>
      <c r="E49" s="320" t="s">
        <v>15199</v>
      </c>
      <c r="F49" s="337" t="s">
        <v>14479</v>
      </c>
      <c r="G49" s="291" t="s">
        <v>2401</v>
      </c>
      <c r="H49" s="288" t="s">
        <v>2402</v>
      </c>
      <c r="I49" s="288" t="s">
        <v>14763</v>
      </c>
      <c r="J49" s="288" t="s">
        <v>15557</v>
      </c>
      <c r="K49" s="282" t="s">
        <v>14824</v>
      </c>
      <c r="L49" s="294" t="s">
        <v>2403</v>
      </c>
      <c r="M49" s="288" t="s">
        <v>2404</v>
      </c>
    </row>
    <row r="50" spans="1:13" ht="135">
      <c r="A50" s="288" t="str">
        <f t="shared" si="4"/>
        <v>InstructionsA53</v>
      </c>
      <c r="B50" s="288" t="s">
        <v>532</v>
      </c>
      <c r="C50" s="288" t="s">
        <v>1211</v>
      </c>
      <c r="D50" s="288" t="s">
        <v>12636</v>
      </c>
      <c r="E50" s="321" t="s">
        <v>13532</v>
      </c>
      <c r="F50" s="332" t="s">
        <v>14480</v>
      </c>
      <c r="G50" s="343" t="s">
        <v>14647</v>
      </c>
      <c r="H50" s="296" t="s">
        <v>12648</v>
      </c>
      <c r="I50" s="296" t="s">
        <v>14764</v>
      </c>
      <c r="J50" s="335" t="s">
        <v>15558</v>
      </c>
      <c r="K50" s="297" t="s">
        <v>14825</v>
      </c>
      <c r="L50" s="298" t="s">
        <v>13666</v>
      </c>
      <c r="M50" s="296" t="s">
        <v>14952</v>
      </c>
    </row>
    <row r="51" spans="1:13" ht="81">
      <c r="A51" s="288" t="str">
        <f t="shared" si="4"/>
        <v>InstructionsA54</v>
      </c>
      <c r="B51" s="288" t="s">
        <v>532</v>
      </c>
      <c r="C51" s="288" t="s">
        <v>1212</v>
      </c>
      <c r="D51" s="288" t="s">
        <v>13122</v>
      </c>
      <c r="E51" s="320" t="s">
        <v>13533</v>
      </c>
      <c r="F51" s="337" t="s">
        <v>14481</v>
      </c>
      <c r="G51" s="291" t="s">
        <v>13123</v>
      </c>
      <c r="H51" s="288" t="s">
        <v>13124</v>
      </c>
      <c r="I51" s="288" t="s">
        <v>13125</v>
      </c>
      <c r="J51" s="288" t="s">
        <v>15559</v>
      </c>
      <c r="K51" s="282" t="s">
        <v>13126</v>
      </c>
      <c r="L51" s="294" t="s">
        <v>13127</v>
      </c>
      <c r="M51" s="288" t="s">
        <v>13128</v>
      </c>
    </row>
    <row r="52" spans="1:13" ht="94.5">
      <c r="A52" s="288" t="str">
        <f t="shared" si="4"/>
        <v>InstructionsA55</v>
      </c>
      <c r="B52" s="288" t="s">
        <v>532</v>
      </c>
      <c r="C52" s="288" t="s">
        <v>1213</v>
      </c>
      <c r="D52" s="288" t="s">
        <v>2395</v>
      </c>
      <c r="E52" s="288" t="s">
        <v>14366</v>
      </c>
      <c r="F52" s="337" t="s">
        <v>14482</v>
      </c>
      <c r="G52" s="291" t="s">
        <v>2405</v>
      </c>
      <c r="H52" s="288" t="s">
        <v>2406</v>
      </c>
      <c r="I52" s="288" t="s">
        <v>2407</v>
      </c>
      <c r="J52" s="288" t="s">
        <v>15560</v>
      </c>
      <c r="K52" s="282" t="s">
        <v>2408</v>
      </c>
      <c r="L52" s="294" t="s">
        <v>14885</v>
      </c>
      <c r="M52" s="288" t="s">
        <v>2409</v>
      </c>
    </row>
    <row r="53" spans="1:13" ht="121.5">
      <c r="A53" s="288" t="str">
        <f t="shared" si="4"/>
        <v>InstructionsA56</v>
      </c>
      <c r="B53" s="288" t="s">
        <v>532</v>
      </c>
      <c r="C53" s="288" t="s">
        <v>1214</v>
      </c>
      <c r="D53" s="288" t="s">
        <v>2396</v>
      </c>
      <c r="E53" s="288" t="s">
        <v>14367</v>
      </c>
      <c r="F53" s="337" t="s">
        <v>14483</v>
      </c>
      <c r="G53" s="291" t="s">
        <v>2410</v>
      </c>
      <c r="H53" s="288" t="s">
        <v>2411</v>
      </c>
      <c r="I53" s="288" t="s">
        <v>2412</v>
      </c>
      <c r="J53" s="288" t="s">
        <v>15561</v>
      </c>
      <c r="K53" s="282" t="s">
        <v>2413</v>
      </c>
      <c r="L53" s="294" t="s">
        <v>2414</v>
      </c>
      <c r="M53" s="288" t="s">
        <v>2415</v>
      </c>
    </row>
    <row r="54" spans="1:13" ht="67.5">
      <c r="A54" s="288" t="str">
        <f t="shared" si="4"/>
        <v>InstructionsA57</v>
      </c>
      <c r="B54" s="288" t="s">
        <v>532</v>
      </c>
      <c r="C54" s="288" t="s">
        <v>424</v>
      </c>
      <c r="D54" s="288" t="s">
        <v>2397</v>
      </c>
      <c r="E54" s="288" t="s">
        <v>14368</v>
      </c>
      <c r="F54" s="337" t="s">
        <v>14484</v>
      </c>
      <c r="G54" s="291" t="s">
        <v>2416</v>
      </c>
      <c r="H54" s="288" t="s">
        <v>2417</v>
      </c>
      <c r="I54" s="288" t="s">
        <v>2418</v>
      </c>
      <c r="J54" s="288" t="s">
        <v>15562</v>
      </c>
      <c r="K54" s="282" t="s">
        <v>2419</v>
      </c>
      <c r="L54" s="294" t="s">
        <v>2420</v>
      </c>
      <c r="M54" s="288" t="s">
        <v>2421</v>
      </c>
    </row>
    <row r="55" spans="1:13" ht="43.5">
      <c r="A55" s="288" t="str">
        <f t="shared" si="4"/>
        <v>InstructionsA58</v>
      </c>
      <c r="B55" s="288" t="s">
        <v>532</v>
      </c>
      <c r="C55" s="288" t="s">
        <v>1215</v>
      </c>
      <c r="D55" s="290" t="s">
        <v>2398</v>
      </c>
      <c r="E55" s="290" t="s">
        <v>14369</v>
      </c>
      <c r="F55" s="338" t="s">
        <v>14485</v>
      </c>
      <c r="G55" s="341" t="s">
        <v>2422</v>
      </c>
      <c r="H55" s="290" t="s">
        <v>2423</v>
      </c>
      <c r="I55" s="290" t="s">
        <v>2424</v>
      </c>
      <c r="J55" s="290" t="s">
        <v>15563</v>
      </c>
      <c r="K55" s="284" t="s">
        <v>2425</v>
      </c>
      <c r="L55" s="295" t="s">
        <v>2426</v>
      </c>
      <c r="M55" s="290" t="s">
        <v>2427</v>
      </c>
    </row>
    <row r="56" spans="1:13" ht="43.5">
      <c r="A56" s="288" t="str">
        <f t="shared" si="4"/>
        <v>InstructionsA59</v>
      </c>
      <c r="B56" s="288" t="s">
        <v>532</v>
      </c>
      <c r="C56" s="288" t="s">
        <v>1216</v>
      </c>
      <c r="D56" s="290" t="s">
        <v>2399</v>
      </c>
      <c r="E56" s="290" t="s">
        <v>14370</v>
      </c>
      <c r="F56" s="338" t="s">
        <v>14486</v>
      </c>
      <c r="G56" s="341" t="s">
        <v>2428</v>
      </c>
      <c r="H56" s="290" t="s">
        <v>2429</v>
      </c>
      <c r="I56" s="290" t="s">
        <v>2430</v>
      </c>
      <c r="J56" s="290" t="s">
        <v>15564</v>
      </c>
      <c r="K56" s="284" t="s">
        <v>2431</v>
      </c>
      <c r="L56" s="295" t="s">
        <v>2432</v>
      </c>
      <c r="M56" s="290" t="s">
        <v>2433</v>
      </c>
    </row>
    <row r="57" spans="1:13" ht="54">
      <c r="A57" s="288" t="str">
        <f t="shared" si="4"/>
        <v>InstructionsA60</v>
      </c>
      <c r="B57" s="288" t="s">
        <v>532</v>
      </c>
      <c r="C57" s="288" t="s">
        <v>1217</v>
      </c>
      <c r="D57" s="290" t="s">
        <v>14251</v>
      </c>
      <c r="E57" s="290" t="s">
        <v>14371</v>
      </c>
      <c r="F57" s="338" t="s">
        <v>14487</v>
      </c>
      <c r="G57" s="341" t="s">
        <v>2434</v>
      </c>
      <c r="H57" s="290" t="s">
        <v>2435</v>
      </c>
      <c r="I57" s="290" t="s">
        <v>2436</v>
      </c>
      <c r="J57" s="290" t="s">
        <v>15565</v>
      </c>
      <c r="K57" s="284" t="s">
        <v>2437</v>
      </c>
      <c r="L57" s="295" t="s">
        <v>2438</v>
      </c>
      <c r="M57" s="290" t="s">
        <v>2439</v>
      </c>
    </row>
    <row r="58" spans="1:13" ht="337.5">
      <c r="A58" s="288" t="str">
        <f t="shared" si="4"/>
        <v>InstructionsA61</v>
      </c>
      <c r="B58" s="288" t="s">
        <v>532</v>
      </c>
      <c r="C58" s="288" t="s">
        <v>1218</v>
      </c>
      <c r="D58" s="288" t="s">
        <v>13370</v>
      </c>
      <c r="E58" s="288" t="s">
        <v>14372</v>
      </c>
      <c r="F58" s="337" t="s">
        <v>15288</v>
      </c>
      <c r="G58" s="347" t="s">
        <v>15474</v>
      </c>
      <c r="H58" s="288" t="s">
        <v>14709</v>
      </c>
      <c r="I58" s="288" t="s">
        <v>14765</v>
      </c>
      <c r="J58" s="288" t="s">
        <v>15566</v>
      </c>
      <c r="K58" s="282" t="s">
        <v>14826</v>
      </c>
      <c r="L58" s="294" t="s">
        <v>14886</v>
      </c>
      <c r="M58" s="288" t="s">
        <v>14953</v>
      </c>
    </row>
    <row r="59" spans="1:13" ht="81">
      <c r="A59" s="288" t="str">
        <f t="shared" si="4"/>
        <v>InstructionsA62</v>
      </c>
      <c r="B59" s="288" t="s">
        <v>532</v>
      </c>
      <c r="C59" s="288" t="s">
        <v>1219</v>
      </c>
      <c r="D59" s="288" t="s">
        <v>2400</v>
      </c>
      <c r="E59" s="288" t="s">
        <v>14373</v>
      </c>
      <c r="F59" s="337" t="s">
        <v>14488</v>
      </c>
      <c r="G59" s="291" t="s">
        <v>2440</v>
      </c>
      <c r="H59" s="288" t="s">
        <v>2441</v>
      </c>
      <c r="I59" s="288" t="s">
        <v>2442</v>
      </c>
      <c r="J59" s="288" t="s">
        <v>15567</v>
      </c>
      <c r="K59" s="282" t="s">
        <v>2443</v>
      </c>
      <c r="L59" s="294" t="s">
        <v>2444</v>
      </c>
      <c r="M59" s="288" t="s">
        <v>2445</v>
      </c>
    </row>
    <row r="60" spans="1:13" ht="162">
      <c r="A60" s="288" t="str">
        <f t="shared" si="4"/>
        <v>InstructionsA63</v>
      </c>
      <c r="B60" s="288" t="s">
        <v>532</v>
      </c>
      <c r="C60" s="288" t="s">
        <v>1220</v>
      </c>
      <c r="D60" s="288" t="s">
        <v>13373</v>
      </c>
      <c r="E60" s="288" t="s">
        <v>14374</v>
      </c>
      <c r="F60" s="337" t="s">
        <v>14489</v>
      </c>
      <c r="G60" s="291" t="s">
        <v>14648</v>
      </c>
      <c r="H60" s="288" t="s">
        <v>14710</v>
      </c>
      <c r="I60" s="288" t="s">
        <v>15246</v>
      </c>
      <c r="J60" s="288" t="s">
        <v>15568</v>
      </c>
      <c r="K60" s="282" t="s">
        <v>14827</v>
      </c>
      <c r="L60" s="294" t="s">
        <v>14887</v>
      </c>
      <c r="M60" s="288" t="s">
        <v>14954</v>
      </c>
    </row>
    <row r="61" spans="1:13" ht="189">
      <c r="A61" s="288" t="str">
        <f t="shared" si="4"/>
        <v>InstructionsA64</v>
      </c>
      <c r="B61" s="288" t="s">
        <v>532</v>
      </c>
      <c r="C61" s="288" t="s">
        <v>1221</v>
      </c>
      <c r="D61" s="288" t="s">
        <v>13374</v>
      </c>
      <c r="E61" s="288" t="s">
        <v>14375</v>
      </c>
      <c r="F61" s="337" t="s">
        <v>14490</v>
      </c>
      <c r="G61" s="291" t="s">
        <v>14649</v>
      </c>
      <c r="H61" s="288" t="s">
        <v>14711</v>
      </c>
      <c r="I61" s="288" t="s">
        <v>15247</v>
      </c>
      <c r="J61" s="288" t="s">
        <v>15569</v>
      </c>
      <c r="K61" s="282" t="s">
        <v>14828</v>
      </c>
      <c r="L61" s="294" t="s">
        <v>14888</v>
      </c>
      <c r="M61" s="288" t="s">
        <v>14955</v>
      </c>
    </row>
    <row r="62" spans="1:13" ht="116">
      <c r="A62" s="288" t="str">
        <f t="shared" si="4"/>
        <v>InstructionsA65</v>
      </c>
      <c r="B62" s="288" t="s">
        <v>532</v>
      </c>
      <c r="C62" s="288" t="s">
        <v>638</v>
      </c>
      <c r="D62" s="288" t="s">
        <v>12618</v>
      </c>
      <c r="E62" s="288" t="s">
        <v>14376</v>
      </c>
      <c r="F62" s="332" t="s">
        <v>14491</v>
      </c>
      <c r="G62" s="343" t="s">
        <v>14650</v>
      </c>
      <c r="H62" s="296" t="s">
        <v>14712</v>
      </c>
      <c r="I62" s="296" t="s">
        <v>14766</v>
      </c>
      <c r="J62" s="335" t="s">
        <v>15570</v>
      </c>
      <c r="K62" s="297" t="s">
        <v>14829</v>
      </c>
      <c r="L62" s="298" t="s">
        <v>14889</v>
      </c>
      <c r="M62" s="296" t="s">
        <v>14956</v>
      </c>
    </row>
    <row r="63" spans="1:13" ht="40.5">
      <c r="A63" s="288" t="str">
        <f t="shared" si="4"/>
        <v>InstructionsA66</v>
      </c>
      <c r="B63" s="288" t="s">
        <v>532</v>
      </c>
      <c r="C63" s="288" t="s">
        <v>639</v>
      </c>
      <c r="D63" s="288" t="s">
        <v>640</v>
      </c>
      <c r="E63" s="288" t="s">
        <v>15198</v>
      </c>
      <c r="F63" s="337" t="s">
        <v>14492</v>
      </c>
      <c r="G63" s="291" t="s">
        <v>642</v>
      </c>
      <c r="H63" s="288" t="s">
        <v>339</v>
      </c>
      <c r="I63" s="288" t="s">
        <v>76</v>
      </c>
      <c r="J63" s="288" t="s">
        <v>643</v>
      </c>
      <c r="K63" s="282" t="s">
        <v>191</v>
      </c>
      <c r="L63" s="294" t="s">
        <v>644</v>
      </c>
      <c r="M63" s="288" t="s">
        <v>14957</v>
      </c>
    </row>
    <row r="64" spans="1:13" ht="202.5">
      <c r="A64" s="288" t="str">
        <f t="shared" si="4"/>
        <v>InstructionsA67</v>
      </c>
      <c r="B64" s="288" t="s">
        <v>532</v>
      </c>
      <c r="C64" s="288" t="s">
        <v>641</v>
      </c>
      <c r="D64" s="288" t="s">
        <v>648</v>
      </c>
      <c r="E64" s="288" t="s">
        <v>14377</v>
      </c>
      <c r="F64" s="337" t="s">
        <v>14493</v>
      </c>
      <c r="G64" s="291" t="s">
        <v>14651</v>
      </c>
      <c r="H64" s="172" t="s">
        <v>14713</v>
      </c>
      <c r="I64" s="288" t="s">
        <v>14767</v>
      </c>
      <c r="J64" s="288" t="s">
        <v>1363</v>
      </c>
      <c r="K64" s="282" t="s">
        <v>14830</v>
      </c>
      <c r="L64" s="294" t="s">
        <v>14890</v>
      </c>
      <c r="M64" s="288" t="s">
        <v>14958</v>
      </c>
    </row>
    <row r="65" spans="1:15" ht="27">
      <c r="A65" s="288" t="str">
        <f t="shared" si="4"/>
        <v>InstructionsA68</v>
      </c>
      <c r="B65" s="288" t="s">
        <v>532</v>
      </c>
      <c r="C65" s="288" t="s">
        <v>2516</v>
      </c>
      <c r="D65" s="288" t="s">
        <v>916</v>
      </c>
      <c r="E65" s="283" t="s">
        <v>13534</v>
      </c>
      <c r="F65" s="337" t="s">
        <v>14494</v>
      </c>
      <c r="G65" s="291" t="s">
        <v>1026</v>
      </c>
      <c r="H65" s="172" t="s">
        <v>340</v>
      </c>
      <c r="I65" s="288" t="s">
        <v>1172</v>
      </c>
      <c r="J65" s="288" t="s">
        <v>1173</v>
      </c>
      <c r="K65" s="282" t="s">
        <v>15313</v>
      </c>
      <c r="L65" s="294" t="s">
        <v>1256</v>
      </c>
      <c r="M65" s="288" t="s">
        <v>14959</v>
      </c>
    </row>
    <row r="66" spans="1:15" ht="310.5">
      <c r="A66" s="288" t="str">
        <f t="shared" si="4"/>
        <v>InstructionsA69</v>
      </c>
      <c r="B66" s="288" t="s">
        <v>532</v>
      </c>
      <c r="C66" s="288" t="s">
        <v>645</v>
      </c>
      <c r="D66" s="288" t="s">
        <v>13378</v>
      </c>
      <c r="E66" s="320" t="s">
        <v>13535</v>
      </c>
      <c r="F66" s="337" t="s">
        <v>14495</v>
      </c>
      <c r="G66" s="348" t="s">
        <v>13715</v>
      </c>
      <c r="H66" s="172" t="s">
        <v>13659</v>
      </c>
      <c r="I66" s="288" t="s">
        <v>14768</v>
      </c>
      <c r="J66" s="288" t="s">
        <v>13687</v>
      </c>
      <c r="K66" s="282" t="s">
        <v>13504</v>
      </c>
      <c r="L66" s="294" t="s">
        <v>13667</v>
      </c>
      <c r="M66" s="288" t="s">
        <v>13651</v>
      </c>
    </row>
    <row r="67" spans="1:15" ht="148.5">
      <c r="A67" s="288" t="str">
        <f t="shared" si="4"/>
        <v>InstructionsA70</v>
      </c>
      <c r="B67" s="288" t="s">
        <v>532</v>
      </c>
      <c r="C67" s="288" t="s">
        <v>2517</v>
      </c>
      <c r="D67" s="288" t="s">
        <v>13375</v>
      </c>
      <c r="E67" s="320" t="s">
        <v>14378</v>
      </c>
      <c r="F67" s="337" t="s">
        <v>14496</v>
      </c>
      <c r="G67" s="291" t="s">
        <v>14652</v>
      </c>
      <c r="H67" s="172" t="s">
        <v>13660</v>
      </c>
      <c r="I67" s="288" t="s">
        <v>13701</v>
      </c>
      <c r="J67" s="288" t="s">
        <v>13688</v>
      </c>
      <c r="K67" s="282" t="s">
        <v>13505</v>
      </c>
      <c r="L67" s="294" t="s">
        <v>13668</v>
      </c>
      <c r="M67" s="288" t="s">
        <v>13652</v>
      </c>
    </row>
    <row r="68" spans="1:15" ht="148.5">
      <c r="A68" s="288" t="str">
        <f t="shared" si="4"/>
        <v>InstructionsA71</v>
      </c>
      <c r="B68" s="288" t="s">
        <v>532</v>
      </c>
      <c r="C68" s="288" t="s">
        <v>646</v>
      </c>
      <c r="D68" s="288" t="s">
        <v>13376</v>
      </c>
      <c r="E68" s="320" t="s">
        <v>14379</v>
      </c>
      <c r="F68" s="337" t="s">
        <v>14497</v>
      </c>
      <c r="G68" s="348" t="s">
        <v>13716</v>
      </c>
      <c r="H68" s="172" t="s">
        <v>13661</v>
      </c>
      <c r="I68" s="288" t="s">
        <v>13702</v>
      </c>
      <c r="J68" s="288" t="s">
        <v>13689</v>
      </c>
      <c r="K68" s="282" t="s">
        <v>13506</v>
      </c>
      <c r="L68" s="294" t="s">
        <v>13669</v>
      </c>
      <c r="M68" s="288" t="s">
        <v>13653</v>
      </c>
    </row>
    <row r="69" spans="1:15" ht="297">
      <c r="A69" s="288" t="str">
        <f t="shared" si="4"/>
        <v>InstructionsA72</v>
      </c>
      <c r="B69" s="288" t="s">
        <v>532</v>
      </c>
      <c r="C69" s="288" t="s">
        <v>647</v>
      </c>
      <c r="D69" s="288" t="s">
        <v>13377</v>
      </c>
      <c r="E69" s="320" t="s">
        <v>14380</v>
      </c>
      <c r="F69" s="337" t="s">
        <v>14498</v>
      </c>
      <c r="G69" s="291" t="s">
        <v>14653</v>
      </c>
      <c r="H69" s="172" t="s">
        <v>13662</v>
      </c>
      <c r="I69" s="288" t="s">
        <v>13703</v>
      </c>
      <c r="J69" s="288" t="s">
        <v>13690</v>
      </c>
      <c r="K69" s="282" t="s">
        <v>13507</v>
      </c>
      <c r="L69" s="294" t="s">
        <v>13670</v>
      </c>
      <c r="M69" s="288" t="s">
        <v>13654</v>
      </c>
    </row>
    <row r="70" spans="1:15" ht="94.5">
      <c r="A70" s="288" t="str">
        <f t="shared" si="4"/>
        <v>InstructionsA73</v>
      </c>
      <c r="B70" s="288" t="s">
        <v>532</v>
      </c>
      <c r="C70" s="288" t="s">
        <v>2578</v>
      </c>
      <c r="D70" s="288" t="s">
        <v>936</v>
      </c>
      <c r="E70" s="320" t="s">
        <v>13536</v>
      </c>
      <c r="F70" s="337" t="s">
        <v>14499</v>
      </c>
      <c r="G70" s="291" t="s">
        <v>826</v>
      </c>
      <c r="H70" s="172" t="s">
        <v>136</v>
      </c>
      <c r="I70" s="288" t="s">
        <v>77</v>
      </c>
      <c r="J70" s="288" t="s">
        <v>1364</v>
      </c>
      <c r="K70" s="282" t="s">
        <v>1123</v>
      </c>
      <c r="L70" s="294" t="s">
        <v>1257</v>
      </c>
      <c r="M70" s="288" t="s">
        <v>14960</v>
      </c>
    </row>
    <row r="71" spans="1:15" ht="40.5">
      <c r="A71" s="288" t="str">
        <f t="shared" si="4"/>
        <v>InstructionsA74</v>
      </c>
      <c r="B71" s="288" t="s">
        <v>532</v>
      </c>
      <c r="C71" s="288" t="s">
        <v>14221</v>
      </c>
      <c r="D71" s="288" t="s">
        <v>937</v>
      </c>
      <c r="E71" s="254" t="s">
        <v>13537</v>
      </c>
      <c r="F71" s="337"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7" t="s">
        <v>14501</v>
      </c>
      <c r="G72" s="291" t="s">
        <v>868</v>
      </c>
      <c r="H72" s="172" t="s">
        <v>1047</v>
      </c>
      <c r="I72" s="288" t="s">
        <v>79</v>
      </c>
      <c r="J72" s="288" t="s">
        <v>1048</v>
      </c>
      <c r="K72" s="282" t="s">
        <v>1125</v>
      </c>
      <c r="L72" s="294" t="s">
        <v>593</v>
      </c>
      <c r="M72" s="288" t="s">
        <v>14962</v>
      </c>
    </row>
    <row r="73" spans="1:15" ht="27">
      <c r="A73" s="288" t="str">
        <f t="shared" si="4"/>
        <v>DefinitionsB3</v>
      </c>
      <c r="B73" s="288" t="s">
        <v>948</v>
      </c>
      <c r="C73" s="288" t="s">
        <v>949</v>
      </c>
      <c r="D73" s="288" t="s">
        <v>1000</v>
      </c>
      <c r="E73" s="254" t="s">
        <v>13538</v>
      </c>
      <c r="F73" s="337"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7" t="s">
        <v>14502</v>
      </c>
      <c r="G74" s="291" t="s">
        <v>15475</v>
      </c>
      <c r="H74" s="172" t="s">
        <v>129</v>
      </c>
      <c r="I74" s="288" t="s">
        <v>80</v>
      </c>
      <c r="J74" s="288" t="s">
        <v>1341</v>
      </c>
      <c r="K74" s="282" t="s">
        <v>192</v>
      </c>
      <c r="L74" s="294" t="s">
        <v>158</v>
      </c>
      <c r="M74" s="288" t="s">
        <v>14963</v>
      </c>
    </row>
    <row r="75" spans="1:15" ht="67.5">
      <c r="A75" s="288" t="str">
        <f t="shared" ref="A75" si="5">B75&amp;C75</f>
        <v>DefinitionsB5</v>
      </c>
      <c r="B75" s="288" t="s">
        <v>948</v>
      </c>
      <c r="C75" s="288" t="s">
        <v>951</v>
      </c>
      <c r="D75" s="288" t="s">
        <v>14249</v>
      </c>
      <c r="E75" s="288" t="s">
        <v>14381</v>
      </c>
      <c r="F75" s="337" t="s">
        <v>14503</v>
      </c>
      <c r="G75" s="291" t="s">
        <v>15476</v>
      </c>
      <c r="H75" s="288" t="s">
        <v>14714</v>
      </c>
      <c r="I75" s="288" t="s">
        <v>14769</v>
      </c>
      <c r="J75" s="288" t="s">
        <v>15118</v>
      </c>
      <c r="K75" s="288" t="s">
        <v>14831</v>
      </c>
      <c r="L75" s="288" t="s">
        <v>14891</v>
      </c>
      <c r="M75" s="288" t="s">
        <v>14964</v>
      </c>
      <c r="N75" s="288" t="s">
        <v>14249</v>
      </c>
      <c r="O75" s="288" t="s">
        <v>14249</v>
      </c>
    </row>
    <row r="76" spans="1:15" ht="27">
      <c r="A76" s="288" t="str">
        <f>B76&amp;C76</f>
        <v>DefinitionsB6</v>
      </c>
      <c r="B76" s="288" t="s">
        <v>948</v>
      </c>
      <c r="C76" s="288" t="s">
        <v>952</v>
      </c>
      <c r="D76" s="288" t="s">
        <v>858</v>
      </c>
      <c r="E76" s="283" t="s">
        <v>565</v>
      </c>
      <c r="F76" s="337"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7"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7" t="s">
        <v>14506</v>
      </c>
      <c r="G78" s="291" t="s">
        <v>1050</v>
      </c>
      <c r="H78" s="172" t="s">
        <v>1051</v>
      </c>
      <c r="I78" s="288" t="s">
        <v>83</v>
      </c>
      <c r="J78" s="288" t="s">
        <v>100</v>
      </c>
      <c r="K78" s="282" t="s">
        <v>194</v>
      </c>
      <c r="L78" s="294" t="s">
        <v>596</v>
      </c>
      <c r="M78" s="288" t="s">
        <v>13432</v>
      </c>
      <c r="N78" s="185" t="s">
        <v>13408</v>
      </c>
    </row>
    <row r="79" spans="1:15" ht="40.5">
      <c r="A79" s="288" t="str">
        <f>B79&amp;C79</f>
        <v>DefinitionsB9</v>
      </c>
      <c r="B79" s="288" t="s">
        <v>948</v>
      </c>
      <c r="C79" s="288" t="s">
        <v>955</v>
      </c>
      <c r="D79" s="288" t="s">
        <v>867</v>
      </c>
      <c r="E79" s="254" t="s">
        <v>13433</v>
      </c>
      <c r="F79" s="337"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7" t="s">
        <v>14508</v>
      </c>
      <c r="G80" s="291" t="s">
        <v>1052</v>
      </c>
      <c r="H80" s="288" t="s">
        <v>1053</v>
      </c>
      <c r="I80" s="288" t="s">
        <v>1053</v>
      </c>
      <c r="J80" s="288" t="s">
        <v>1343</v>
      </c>
      <c r="K80" s="282" t="s">
        <v>859</v>
      </c>
      <c r="L80" s="294" t="s">
        <v>1053</v>
      </c>
      <c r="M80" s="288" t="s">
        <v>13434</v>
      </c>
      <c r="N80" s="185" t="s">
        <v>13410</v>
      </c>
    </row>
    <row r="81" spans="1:14" ht="27">
      <c r="A81" s="288" t="str">
        <f t="shared" ref="A81" si="6">B81&amp;C81</f>
        <v>DefinitionsB11</v>
      </c>
      <c r="B81" s="288" t="s">
        <v>948</v>
      </c>
      <c r="C81" s="288" t="s">
        <v>957</v>
      </c>
      <c r="D81" s="288" t="s">
        <v>13427</v>
      </c>
      <c r="E81" s="254" t="s">
        <v>13435</v>
      </c>
      <c r="F81" s="337"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7" t="s">
        <v>14510</v>
      </c>
      <c r="G82" s="291" t="s">
        <v>358</v>
      </c>
      <c r="H82" s="288" t="s">
        <v>1056</v>
      </c>
      <c r="I82" s="288" t="s">
        <v>84</v>
      </c>
      <c r="J82" s="288" t="s">
        <v>101</v>
      </c>
      <c r="K82" s="282" t="s">
        <v>196</v>
      </c>
      <c r="L82" s="294" t="s">
        <v>598</v>
      </c>
      <c r="M82" s="288" t="s">
        <v>13437</v>
      </c>
      <c r="N82" s="185" t="s">
        <v>13472</v>
      </c>
    </row>
    <row r="83" spans="1:14">
      <c r="A83" s="288" t="str">
        <f t="shared" si="7"/>
        <v>DefinitionsB13</v>
      </c>
      <c r="B83" s="288" t="s">
        <v>948</v>
      </c>
      <c r="C83" s="288" t="s">
        <v>959</v>
      </c>
      <c r="D83" s="288" t="s">
        <v>13428</v>
      </c>
      <c r="E83" s="254" t="s">
        <v>13438</v>
      </c>
      <c r="F83" s="337"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7"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7" t="s">
        <v>1012</v>
      </c>
      <c r="G85" s="291" t="s">
        <v>1012</v>
      </c>
      <c r="H85" s="288" t="s">
        <v>1012</v>
      </c>
      <c r="I85" s="288" t="s">
        <v>1012</v>
      </c>
      <c r="J85" s="288" t="s">
        <v>1012</v>
      </c>
      <c r="K85" s="282" t="s">
        <v>1012</v>
      </c>
      <c r="L85" s="294" t="s">
        <v>1012</v>
      </c>
      <c r="M85" s="288" t="s">
        <v>1012</v>
      </c>
      <c r="N85" s="185" t="s">
        <v>13413</v>
      </c>
    </row>
    <row r="86" spans="1:14" ht="27">
      <c r="A86" s="288" t="str">
        <f t="shared" si="7"/>
        <v>DefinitionsB16</v>
      </c>
      <c r="B86" s="288" t="s">
        <v>948</v>
      </c>
      <c r="C86" s="288" t="s">
        <v>962</v>
      </c>
      <c r="D86" s="288" t="s">
        <v>14270</v>
      </c>
      <c r="E86" s="254" t="s">
        <v>13542</v>
      </c>
      <c r="F86" s="337"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7"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7" t="s">
        <v>14513</v>
      </c>
      <c r="G88" s="291" t="s">
        <v>13447</v>
      </c>
      <c r="H88" s="288" t="s">
        <v>346</v>
      </c>
      <c r="I88" s="288" t="s">
        <v>89</v>
      </c>
      <c r="J88" s="288" t="s">
        <v>105</v>
      </c>
      <c r="K88" s="282" t="s">
        <v>201</v>
      </c>
      <c r="L88" s="294" t="s">
        <v>163</v>
      </c>
      <c r="M88" s="288" t="s">
        <v>13448</v>
      </c>
      <c r="N88" s="185" t="s">
        <v>13416</v>
      </c>
    </row>
    <row r="89" spans="1:14" ht="27">
      <c r="A89" s="288" t="str">
        <f t="shared" si="7"/>
        <v>DefinitionsB19</v>
      </c>
      <c r="B89" s="288" t="s">
        <v>948</v>
      </c>
      <c r="C89" s="288" t="s">
        <v>965</v>
      </c>
      <c r="D89" s="288" t="s">
        <v>857</v>
      </c>
      <c r="E89" s="254" t="s">
        <v>13543</v>
      </c>
      <c r="F89" s="337"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7"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7" t="s">
        <v>13385</v>
      </c>
      <c r="G91" s="291" t="s">
        <v>13385</v>
      </c>
      <c r="H91" s="288" t="s">
        <v>13385</v>
      </c>
      <c r="I91" s="288" t="s">
        <v>13385</v>
      </c>
      <c r="J91" s="288" t="s">
        <v>13385</v>
      </c>
      <c r="K91" s="282" t="s">
        <v>13385</v>
      </c>
      <c r="L91" s="294" t="s">
        <v>13385</v>
      </c>
      <c r="M91" s="288" t="s">
        <v>13385</v>
      </c>
      <c r="N91" s="185" t="s">
        <v>13384</v>
      </c>
    </row>
    <row r="92" spans="1:14" ht="27">
      <c r="A92" s="288" t="str">
        <f t="shared" si="7"/>
        <v>DefinitionsB22</v>
      </c>
      <c r="B92" s="288" t="s">
        <v>948</v>
      </c>
      <c r="C92" s="288" t="s">
        <v>968</v>
      </c>
      <c r="D92" s="288" t="s">
        <v>571</v>
      </c>
      <c r="E92" s="254" t="s">
        <v>13450</v>
      </c>
      <c r="F92" s="337" t="s">
        <v>14516</v>
      </c>
      <c r="G92" s="291" t="s">
        <v>15477</v>
      </c>
      <c r="H92" s="288" t="s">
        <v>347</v>
      </c>
      <c r="I92" s="288" t="s">
        <v>90</v>
      </c>
      <c r="J92" s="288" t="s">
        <v>1345</v>
      </c>
      <c r="K92" s="282" t="s">
        <v>202</v>
      </c>
      <c r="L92" s="294" t="s">
        <v>600</v>
      </c>
      <c r="M92" s="288" t="s">
        <v>13451</v>
      </c>
      <c r="N92" s="185" t="s">
        <v>13423</v>
      </c>
    </row>
    <row r="93" spans="1:14" ht="27">
      <c r="A93" s="288" t="str">
        <f t="shared" si="7"/>
        <v>DefinitionsB23</v>
      </c>
      <c r="B93" s="288" t="s">
        <v>948</v>
      </c>
      <c r="C93" s="288" t="s">
        <v>969</v>
      </c>
      <c r="D93" s="288" t="s">
        <v>13380</v>
      </c>
      <c r="E93" s="254" t="s">
        <v>13545</v>
      </c>
      <c r="F93" s="337" t="s">
        <v>14517</v>
      </c>
      <c r="G93" s="291" t="s">
        <v>14654</v>
      </c>
      <c r="H93" s="288" t="s">
        <v>13461</v>
      </c>
      <c r="I93" s="288" t="s">
        <v>13462</v>
      </c>
      <c r="J93" s="288" t="s">
        <v>13380</v>
      </c>
      <c r="K93" s="282" t="s">
        <v>13508</v>
      </c>
      <c r="L93" s="300" t="s">
        <v>13380</v>
      </c>
      <c r="M93" s="288" t="s">
        <v>13655</v>
      </c>
      <c r="N93" s="185" t="s">
        <v>13494</v>
      </c>
    </row>
    <row r="94" spans="1:14" ht="27">
      <c r="A94" s="288" t="str">
        <f t="shared" si="7"/>
        <v>DefinitionsB24</v>
      </c>
      <c r="B94" s="288" t="s">
        <v>948</v>
      </c>
      <c r="C94" s="288" t="s">
        <v>996</v>
      </c>
      <c r="D94" s="288" t="s">
        <v>13381</v>
      </c>
      <c r="E94" s="254" t="s">
        <v>13546</v>
      </c>
      <c r="F94" s="337" t="s">
        <v>14518</v>
      </c>
      <c r="G94" s="291" t="s">
        <v>14655</v>
      </c>
      <c r="H94" s="288" t="s">
        <v>341</v>
      </c>
      <c r="I94" s="288" t="s">
        <v>13381</v>
      </c>
      <c r="J94" s="288" t="s">
        <v>13381</v>
      </c>
      <c r="K94" s="282" t="s">
        <v>13509</v>
      </c>
      <c r="L94" s="294" t="s">
        <v>13671</v>
      </c>
      <c r="M94" s="288" t="s">
        <v>13656</v>
      </c>
      <c r="N94" s="185" t="s">
        <v>13478</v>
      </c>
    </row>
    <row r="95" spans="1:14" ht="101.5" customHeight="1">
      <c r="A95" s="288" t="str">
        <f t="shared" si="7"/>
        <v>DefinitionsB25</v>
      </c>
      <c r="B95" s="288" t="s">
        <v>948</v>
      </c>
      <c r="C95" s="288" t="s">
        <v>476</v>
      </c>
      <c r="D95" s="288" t="s">
        <v>13379</v>
      </c>
      <c r="E95" s="254" t="s">
        <v>13547</v>
      </c>
      <c r="F95" s="337"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7" t="s">
        <v>14520</v>
      </c>
      <c r="G96" s="291" t="s">
        <v>1063</v>
      </c>
      <c r="H96" s="288" t="s">
        <v>856</v>
      </c>
      <c r="I96" s="288" t="s">
        <v>856</v>
      </c>
      <c r="J96" s="288" t="s">
        <v>856</v>
      </c>
      <c r="K96" s="282" t="s">
        <v>856</v>
      </c>
      <c r="L96" s="294" t="s">
        <v>856</v>
      </c>
      <c r="M96" s="288" t="s">
        <v>856</v>
      </c>
      <c r="N96" s="185" t="s">
        <v>13426</v>
      </c>
    </row>
    <row r="97" spans="1:14" ht="27">
      <c r="A97" s="288" t="str">
        <f t="shared" si="7"/>
        <v>DefinitionsB27</v>
      </c>
      <c r="B97" s="288" t="s">
        <v>948</v>
      </c>
      <c r="C97" s="288" t="s">
        <v>575</v>
      </c>
      <c r="D97" s="288" t="s">
        <v>1089</v>
      </c>
      <c r="E97" s="254" t="s">
        <v>1064</v>
      </c>
      <c r="F97" s="337"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7" t="s">
        <v>14522</v>
      </c>
      <c r="G98" s="291" t="s">
        <v>361</v>
      </c>
      <c r="H98" s="288" t="s">
        <v>348</v>
      </c>
      <c r="I98" s="288" t="s">
        <v>91</v>
      </c>
      <c r="J98" s="288" t="s">
        <v>106</v>
      </c>
      <c r="K98" s="282" t="s">
        <v>203</v>
      </c>
      <c r="L98" s="294" t="s">
        <v>164</v>
      </c>
      <c r="M98" s="288" t="s">
        <v>13454</v>
      </c>
      <c r="N98" s="185" t="s">
        <v>13479</v>
      </c>
    </row>
    <row r="99" spans="1:14" ht="27">
      <c r="A99" s="288" t="str">
        <f t="shared" si="7"/>
        <v>DefinitionsB29</v>
      </c>
      <c r="B99" s="288" t="s">
        <v>948</v>
      </c>
      <c r="C99" s="288" t="s">
        <v>581</v>
      </c>
      <c r="D99" s="288" t="s">
        <v>584</v>
      </c>
      <c r="E99" s="254" t="s">
        <v>13549</v>
      </c>
      <c r="F99" s="337" t="s">
        <v>14523</v>
      </c>
      <c r="G99" s="291" t="s">
        <v>362</v>
      </c>
      <c r="H99" s="288" t="s">
        <v>1069</v>
      </c>
      <c r="I99" s="288" t="s">
        <v>92</v>
      </c>
      <c r="J99" s="288" t="s">
        <v>107</v>
      </c>
      <c r="K99" s="282" t="s">
        <v>204</v>
      </c>
      <c r="L99" s="294" t="s">
        <v>602</v>
      </c>
      <c r="M99" s="288" t="s">
        <v>13455</v>
      </c>
      <c r="N99" s="185" t="s">
        <v>13480</v>
      </c>
    </row>
    <row r="100" spans="1:14" ht="27">
      <c r="A100" s="288" t="str">
        <f t="shared" si="7"/>
        <v>DefinitionsB30</v>
      </c>
      <c r="B100" s="288" t="s">
        <v>948</v>
      </c>
      <c r="C100" s="288" t="s">
        <v>585</v>
      </c>
      <c r="D100" s="288" t="s">
        <v>587</v>
      </c>
      <c r="E100" s="254" t="s">
        <v>13550</v>
      </c>
      <c r="F100" s="337" t="s">
        <v>14524</v>
      </c>
      <c r="G100" s="291" t="s">
        <v>363</v>
      </c>
      <c r="H100" s="288" t="s">
        <v>1070</v>
      </c>
      <c r="I100" s="288" t="s">
        <v>93</v>
      </c>
      <c r="J100" s="288" t="s">
        <v>108</v>
      </c>
      <c r="K100" s="282" t="s">
        <v>205</v>
      </c>
      <c r="L100" s="294" t="s">
        <v>603</v>
      </c>
      <c r="M100" s="288" t="s">
        <v>13456</v>
      </c>
      <c r="N100" s="185" t="s">
        <v>13481</v>
      </c>
    </row>
    <row r="101" spans="1:14" ht="27">
      <c r="A101" s="288" t="str">
        <f t="shared" si="7"/>
        <v>DefinitionsB31</v>
      </c>
      <c r="B101" s="288" t="s">
        <v>948</v>
      </c>
      <c r="C101" s="288" t="s">
        <v>477</v>
      </c>
      <c r="D101" s="288" t="s">
        <v>588</v>
      </c>
      <c r="E101" s="254" t="s">
        <v>13551</v>
      </c>
      <c r="F101" s="337"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7"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7" t="s">
        <v>14527</v>
      </c>
      <c r="G103" s="291" t="s">
        <v>365</v>
      </c>
      <c r="H103" s="288" t="s">
        <v>349</v>
      </c>
      <c r="I103" s="288" t="s">
        <v>96</v>
      </c>
      <c r="J103" s="288" t="s">
        <v>15571</v>
      </c>
      <c r="K103" s="282" t="s">
        <v>207</v>
      </c>
      <c r="L103" s="294" t="s">
        <v>165</v>
      </c>
      <c r="M103" s="288" t="s">
        <v>14966</v>
      </c>
    </row>
    <row r="104" spans="1:14" ht="81">
      <c r="A104" s="288" t="str">
        <f t="shared" si="7"/>
        <v>DefinitionsC4</v>
      </c>
      <c r="B104" s="288" t="s">
        <v>948</v>
      </c>
      <c r="C104" s="288" t="s">
        <v>971</v>
      </c>
      <c r="D104" s="288" t="s">
        <v>1003</v>
      </c>
      <c r="E104" s="254" t="s">
        <v>14125</v>
      </c>
      <c r="F104" s="337"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7" t="s">
        <v>15289</v>
      </c>
      <c r="G105" s="291" t="s">
        <v>15139</v>
      </c>
      <c r="H105" s="288" t="s">
        <v>15141</v>
      </c>
      <c r="I105" s="288" t="s">
        <v>15143</v>
      </c>
      <c r="J105" s="288" t="s">
        <v>15140</v>
      </c>
      <c r="K105" s="282" t="s">
        <v>15142</v>
      </c>
      <c r="L105" s="294" t="s">
        <v>15144</v>
      </c>
      <c r="M105" s="288" t="s">
        <v>15145</v>
      </c>
    </row>
    <row r="106" spans="1:14" ht="189">
      <c r="A106" s="288" t="str">
        <f t="shared" ref="A106:A137" si="9">B106&amp;C106</f>
        <v>DefinitionsC6</v>
      </c>
      <c r="B106" s="288" t="s">
        <v>948</v>
      </c>
      <c r="C106" s="288" t="s">
        <v>973</v>
      </c>
      <c r="D106" s="290" t="s">
        <v>1122</v>
      </c>
      <c r="E106" s="319" t="s">
        <v>13553</v>
      </c>
      <c r="F106" s="338" t="s">
        <v>14529</v>
      </c>
      <c r="G106" s="341" t="s">
        <v>14657</v>
      </c>
      <c r="H106" s="290" t="s">
        <v>14715</v>
      </c>
      <c r="I106" s="290" t="s">
        <v>14770</v>
      </c>
      <c r="J106" s="290" t="s">
        <v>1365</v>
      </c>
      <c r="K106" s="284" t="s">
        <v>14832</v>
      </c>
      <c r="L106" s="295" t="s">
        <v>14892</v>
      </c>
      <c r="M106" s="290" t="s">
        <v>14968</v>
      </c>
    </row>
    <row r="107" spans="1:14" ht="135">
      <c r="A107" s="288" t="str">
        <f t="shared" si="9"/>
        <v>DefinitionsC7</v>
      </c>
      <c r="B107" s="288" t="s">
        <v>948</v>
      </c>
      <c r="C107" s="288" t="s">
        <v>974</v>
      </c>
      <c r="D107" s="288" t="s">
        <v>1005</v>
      </c>
      <c r="E107" s="254" t="s">
        <v>13554</v>
      </c>
      <c r="F107" s="337" t="s">
        <v>15290</v>
      </c>
      <c r="G107" s="291" t="s">
        <v>366</v>
      </c>
      <c r="H107" s="288" t="s">
        <v>14716</v>
      </c>
      <c r="I107" s="288" t="s">
        <v>98</v>
      </c>
      <c r="J107" s="288" t="s">
        <v>1366</v>
      </c>
      <c r="K107" s="282" t="s">
        <v>319</v>
      </c>
      <c r="L107" s="294" t="s">
        <v>13672</v>
      </c>
      <c r="M107" s="288" t="s">
        <v>13407</v>
      </c>
    </row>
    <row r="108" spans="1:14" ht="148.5">
      <c r="A108" s="288" t="str">
        <f t="shared" si="9"/>
        <v>DefinitionsC8</v>
      </c>
      <c r="B108" s="288" t="s">
        <v>948</v>
      </c>
      <c r="C108" s="288" t="s">
        <v>975</v>
      </c>
      <c r="D108" s="288" t="s">
        <v>1007</v>
      </c>
      <c r="E108" s="254" t="s">
        <v>13555</v>
      </c>
      <c r="F108" s="337" t="s">
        <v>14530</v>
      </c>
      <c r="G108" s="291" t="s">
        <v>15479</v>
      </c>
      <c r="H108" s="172" t="s">
        <v>277</v>
      </c>
      <c r="I108" s="288" t="s">
        <v>99</v>
      </c>
      <c r="J108" s="288" t="s">
        <v>1367</v>
      </c>
      <c r="K108" s="282" t="s">
        <v>320</v>
      </c>
      <c r="L108" s="294" t="s">
        <v>167</v>
      </c>
      <c r="M108" s="288" t="s">
        <v>13408</v>
      </c>
    </row>
    <row r="109" spans="1:14" ht="67.5">
      <c r="A109" s="288" t="str">
        <f t="shared" si="9"/>
        <v>DefinitionsC9</v>
      </c>
      <c r="B109" s="288" t="s">
        <v>948</v>
      </c>
      <c r="C109" s="288" t="s">
        <v>976</v>
      </c>
      <c r="D109" s="288" t="s">
        <v>945</v>
      </c>
      <c r="E109" s="254" t="s">
        <v>13556</v>
      </c>
      <c r="F109" s="337"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7" t="s">
        <v>14532</v>
      </c>
      <c r="G110" s="291" t="s">
        <v>1075</v>
      </c>
      <c r="H110" s="288" t="s">
        <v>1076</v>
      </c>
      <c r="I110" s="288" t="s">
        <v>1077</v>
      </c>
      <c r="J110" s="288" t="s">
        <v>1078</v>
      </c>
      <c r="K110" s="282" t="s">
        <v>322</v>
      </c>
      <c r="L110" s="294" t="s">
        <v>607</v>
      </c>
      <c r="M110" s="288" t="s">
        <v>13410</v>
      </c>
    </row>
    <row r="111" spans="1:14" ht="135">
      <c r="A111" s="288" t="str">
        <f t="shared" si="9"/>
        <v>DefinitionsC11</v>
      </c>
      <c r="B111" s="288" t="s">
        <v>948</v>
      </c>
      <c r="C111" s="288" t="s">
        <v>978</v>
      </c>
      <c r="D111" s="288" t="s">
        <v>1008</v>
      </c>
      <c r="E111" s="320" t="s">
        <v>13557</v>
      </c>
      <c r="F111" s="337" t="s">
        <v>14533</v>
      </c>
      <c r="G111" s="291" t="s">
        <v>14659</v>
      </c>
      <c r="H111" s="288" t="s">
        <v>14718</v>
      </c>
      <c r="I111" s="288" t="s">
        <v>14772</v>
      </c>
      <c r="J111" s="288" t="s">
        <v>1368</v>
      </c>
      <c r="K111" s="282" t="s">
        <v>323</v>
      </c>
      <c r="L111" s="294" t="s">
        <v>13673</v>
      </c>
      <c r="M111" s="288" t="s">
        <v>13411</v>
      </c>
    </row>
    <row r="112" spans="1:14" ht="108">
      <c r="A112" s="288" t="str">
        <f t="shared" si="9"/>
        <v>DefinitionsC12</v>
      </c>
      <c r="B112" s="288" t="s">
        <v>948</v>
      </c>
      <c r="C112" s="288" t="s">
        <v>979</v>
      </c>
      <c r="D112" s="288" t="s">
        <v>13386</v>
      </c>
      <c r="E112" s="320" t="s">
        <v>13558</v>
      </c>
      <c r="F112" s="337" t="s">
        <v>14534</v>
      </c>
      <c r="G112" s="291" t="s">
        <v>13468</v>
      </c>
      <c r="H112" s="288" t="s">
        <v>13469</v>
      </c>
      <c r="I112" s="288" t="s">
        <v>14773</v>
      </c>
      <c r="J112" s="288" t="s">
        <v>13692</v>
      </c>
      <c r="K112" s="282" t="s">
        <v>13470</v>
      </c>
      <c r="L112" s="294" t="s">
        <v>13471</v>
      </c>
      <c r="M112" s="288" t="s">
        <v>13472</v>
      </c>
    </row>
    <row r="113" spans="1:13" ht="135">
      <c r="A113" s="288" t="str">
        <f t="shared" si="9"/>
        <v>DefinitionsC13</v>
      </c>
      <c r="B113" s="288" t="s">
        <v>948</v>
      </c>
      <c r="C113" s="288" t="s">
        <v>980</v>
      </c>
      <c r="D113" s="288" t="s">
        <v>13387</v>
      </c>
      <c r="E113" s="320" t="s">
        <v>13559</v>
      </c>
      <c r="F113" s="337"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7" t="s">
        <v>15291</v>
      </c>
      <c r="G114" s="291" t="s">
        <v>14660</v>
      </c>
      <c r="H114" s="288" t="s">
        <v>14719</v>
      </c>
      <c r="I114" s="288" t="s">
        <v>14774</v>
      </c>
      <c r="J114" s="288" t="s">
        <v>1347</v>
      </c>
      <c r="K114" s="282" t="s">
        <v>14833</v>
      </c>
      <c r="L114" s="294" t="s">
        <v>14893</v>
      </c>
      <c r="M114" s="288" t="s">
        <v>14969</v>
      </c>
    </row>
    <row r="115" spans="1:13" ht="229.5">
      <c r="A115" s="288" t="str">
        <f t="shared" si="9"/>
        <v>DefinitionsC15</v>
      </c>
      <c r="B115" s="288" t="s">
        <v>948</v>
      </c>
      <c r="C115" s="288" t="s">
        <v>982</v>
      </c>
      <c r="D115" s="288" t="s">
        <v>1013</v>
      </c>
      <c r="E115" s="320" t="s">
        <v>13560</v>
      </c>
      <c r="F115" s="337" t="s">
        <v>14536</v>
      </c>
      <c r="G115" s="291" t="s">
        <v>541</v>
      </c>
      <c r="H115" s="288" t="s">
        <v>278</v>
      </c>
      <c r="I115" s="288" t="s">
        <v>209</v>
      </c>
      <c r="J115" s="288" t="s">
        <v>13693</v>
      </c>
      <c r="K115" s="282" t="s">
        <v>324</v>
      </c>
      <c r="L115" s="294" t="s">
        <v>168</v>
      </c>
      <c r="M115" s="288" t="s">
        <v>13413</v>
      </c>
    </row>
    <row r="116" spans="1:13" ht="108">
      <c r="A116" s="288" t="str">
        <f t="shared" si="9"/>
        <v>DefinitionsC16</v>
      </c>
      <c r="B116" s="288" t="s">
        <v>948</v>
      </c>
      <c r="C116" s="288" t="s">
        <v>983</v>
      </c>
      <c r="D116" s="288" t="s">
        <v>1015</v>
      </c>
      <c r="E116" s="254" t="s">
        <v>13561</v>
      </c>
      <c r="F116" s="337" t="s">
        <v>14537</v>
      </c>
      <c r="G116" s="291" t="s">
        <v>15480</v>
      </c>
      <c r="H116" s="288" t="s">
        <v>279</v>
      </c>
      <c r="I116" s="288" t="s">
        <v>210</v>
      </c>
      <c r="J116" s="288" t="s">
        <v>1348</v>
      </c>
      <c r="K116" s="282" t="s">
        <v>325</v>
      </c>
      <c r="L116" s="294" t="s">
        <v>169</v>
      </c>
      <c r="M116" s="288" t="s">
        <v>13414</v>
      </c>
    </row>
    <row r="117" spans="1:13" ht="310.5">
      <c r="A117" s="288" t="str">
        <f t="shared" si="9"/>
        <v>DefinitionsC17</v>
      </c>
      <c r="B117" s="288" t="s">
        <v>948</v>
      </c>
      <c r="C117" s="288" t="s">
        <v>984</v>
      </c>
      <c r="D117" s="288" t="s">
        <v>1017</v>
      </c>
      <c r="E117" s="320" t="s">
        <v>14383</v>
      </c>
      <c r="F117" s="337" t="s">
        <v>14538</v>
      </c>
      <c r="G117" s="291" t="s">
        <v>14661</v>
      </c>
      <c r="H117" s="288" t="s">
        <v>14720</v>
      </c>
      <c r="I117" s="288" t="s">
        <v>15456</v>
      </c>
      <c r="J117" s="288" t="s">
        <v>1349</v>
      </c>
      <c r="K117" s="282" t="s">
        <v>14834</v>
      </c>
      <c r="L117" s="294" t="s">
        <v>14894</v>
      </c>
      <c r="M117" s="288" t="s">
        <v>14970</v>
      </c>
    </row>
    <row r="118" spans="1:13" ht="202.5">
      <c r="A118" s="288" t="str">
        <f t="shared" si="9"/>
        <v>DefinitionsC18</v>
      </c>
      <c r="B118" s="288" t="s">
        <v>948</v>
      </c>
      <c r="C118" s="288" t="s">
        <v>985</v>
      </c>
      <c r="D118" s="288" t="s">
        <v>566</v>
      </c>
      <c r="E118" s="320" t="s">
        <v>14384</v>
      </c>
      <c r="F118" s="337" t="s">
        <v>14539</v>
      </c>
      <c r="G118" s="291" t="s">
        <v>14662</v>
      </c>
      <c r="H118" s="172" t="s">
        <v>14721</v>
      </c>
      <c r="I118" s="288" t="s">
        <v>14775</v>
      </c>
      <c r="J118" s="288" t="s">
        <v>1350</v>
      </c>
      <c r="K118" s="282" t="s">
        <v>14835</v>
      </c>
      <c r="L118" s="294" t="s">
        <v>14895</v>
      </c>
      <c r="M118" s="288" t="s">
        <v>14971</v>
      </c>
    </row>
    <row r="119" spans="1:13" ht="27">
      <c r="A119" s="288" t="str">
        <f t="shared" si="9"/>
        <v>DefinitionsC19</v>
      </c>
      <c r="B119" s="288" t="s">
        <v>948</v>
      </c>
      <c r="C119" s="288" t="s">
        <v>986</v>
      </c>
      <c r="D119" s="288" t="s">
        <v>568</v>
      </c>
      <c r="E119" s="254" t="s">
        <v>866</v>
      </c>
      <c r="F119" s="330" t="s">
        <v>14540</v>
      </c>
      <c r="G119" s="291" t="s">
        <v>828</v>
      </c>
      <c r="H119" s="288" t="s">
        <v>829</v>
      </c>
      <c r="I119" s="288" t="s">
        <v>211</v>
      </c>
      <c r="J119" s="288" t="s">
        <v>830</v>
      </c>
      <c r="K119" s="282" t="s">
        <v>326</v>
      </c>
      <c r="L119" s="294" t="s">
        <v>608</v>
      </c>
      <c r="M119" s="288" t="s">
        <v>13417</v>
      </c>
    </row>
    <row r="120" spans="1:13" ht="67.5">
      <c r="A120" s="288" t="str">
        <f t="shared" si="9"/>
        <v>DefinitionsC20</v>
      </c>
      <c r="B120" s="288" t="s">
        <v>948</v>
      </c>
      <c r="C120" s="288" t="s">
        <v>987</v>
      </c>
      <c r="D120" s="288" t="s">
        <v>947</v>
      </c>
      <c r="E120" s="254" t="s">
        <v>13418</v>
      </c>
      <c r="F120" s="330" t="s">
        <v>14541</v>
      </c>
      <c r="G120" s="291" t="s">
        <v>831</v>
      </c>
      <c r="H120" s="288" t="s">
        <v>280</v>
      </c>
      <c r="I120" s="288" t="s">
        <v>212</v>
      </c>
      <c r="J120" s="288" t="s">
        <v>832</v>
      </c>
      <c r="K120" s="282" t="s">
        <v>327</v>
      </c>
      <c r="L120" s="294" t="s">
        <v>609</v>
      </c>
      <c r="M120" s="288" t="s">
        <v>13419</v>
      </c>
    </row>
    <row r="121" spans="1:13" ht="27">
      <c r="A121" s="288" t="str">
        <f t="shared" si="9"/>
        <v>DefinitionsC21</v>
      </c>
      <c r="B121" s="288" t="s">
        <v>948</v>
      </c>
      <c r="C121" s="288" t="s">
        <v>988</v>
      </c>
      <c r="D121" s="288" t="s">
        <v>13384</v>
      </c>
      <c r="E121" s="254" t="s">
        <v>13562</v>
      </c>
      <c r="F121" s="330" t="s">
        <v>14542</v>
      </c>
      <c r="G121" s="291" t="s">
        <v>14663</v>
      </c>
      <c r="H121" s="288" t="s">
        <v>13384</v>
      </c>
      <c r="I121" s="288" t="s">
        <v>13384</v>
      </c>
      <c r="J121" s="288" t="s">
        <v>13384</v>
      </c>
      <c r="K121" s="282" t="s">
        <v>13384</v>
      </c>
      <c r="L121" s="294" t="s">
        <v>13384</v>
      </c>
      <c r="M121" s="288" t="s">
        <v>13384</v>
      </c>
    </row>
    <row r="122" spans="1:13" ht="148.5">
      <c r="A122" s="288" t="str">
        <f t="shared" si="9"/>
        <v>DefinitionsC22</v>
      </c>
      <c r="B122" s="288" t="s">
        <v>948</v>
      </c>
      <c r="C122" s="288" t="s">
        <v>989</v>
      </c>
      <c r="D122" s="288" t="s">
        <v>574</v>
      </c>
      <c r="E122" s="320" t="s">
        <v>13563</v>
      </c>
      <c r="F122" s="330" t="s">
        <v>14543</v>
      </c>
      <c r="G122" s="291" t="s">
        <v>13420</v>
      </c>
      <c r="H122" s="288" t="s">
        <v>13421</v>
      </c>
      <c r="I122" s="288" t="s">
        <v>213</v>
      </c>
      <c r="J122" s="288" t="s">
        <v>1351</v>
      </c>
      <c r="K122" s="282" t="s">
        <v>328</v>
      </c>
      <c r="L122" s="294" t="s">
        <v>170</v>
      </c>
      <c r="M122" s="288" t="s">
        <v>13422</v>
      </c>
    </row>
    <row r="123" spans="1:13" ht="108">
      <c r="A123" s="288" t="str">
        <f t="shared" si="9"/>
        <v>DefinitionsC23</v>
      </c>
      <c r="B123" s="288" t="s">
        <v>948</v>
      </c>
      <c r="C123" s="288" t="s">
        <v>990</v>
      </c>
      <c r="D123" s="288" t="s">
        <v>13383</v>
      </c>
      <c r="E123" s="254" t="s">
        <v>13564</v>
      </c>
      <c r="F123" s="337" t="s">
        <v>14544</v>
      </c>
      <c r="G123" s="291" t="s">
        <v>14664</v>
      </c>
      <c r="H123" s="288" t="s">
        <v>13663</v>
      </c>
      <c r="I123" s="288" t="s">
        <v>13704</v>
      </c>
      <c r="J123" s="288" t="s">
        <v>13694</v>
      </c>
      <c r="K123" s="282" t="s">
        <v>13511</v>
      </c>
      <c r="L123" s="294" t="s">
        <v>14896</v>
      </c>
      <c r="M123" s="288" t="s">
        <v>13657</v>
      </c>
    </row>
    <row r="124" spans="1:13" ht="270">
      <c r="A124" s="288" t="str">
        <f t="shared" si="9"/>
        <v>DefinitionsC24</v>
      </c>
      <c r="B124" s="288" t="s">
        <v>948</v>
      </c>
      <c r="C124" s="288" t="s">
        <v>569</v>
      </c>
      <c r="D124" s="288" t="s">
        <v>15248</v>
      </c>
      <c r="E124" s="320" t="s">
        <v>13565</v>
      </c>
      <c r="F124" s="337" t="s">
        <v>15269</v>
      </c>
      <c r="G124" s="291" t="s">
        <v>14665</v>
      </c>
      <c r="H124" s="288" t="s">
        <v>15270</v>
      </c>
      <c r="I124" s="288" t="s">
        <v>13705</v>
      </c>
      <c r="J124" s="288" t="s">
        <v>15271</v>
      </c>
      <c r="K124" s="282" t="s">
        <v>15272</v>
      </c>
      <c r="L124" s="294" t="s">
        <v>15273</v>
      </c>
      <c r="M124" s="288" t="s">
        <v>15274</v>
      </c>
    </row>
    <row r="125" spans="1:13" ht="256.5">
      <c r="A125" s="288" t="str">
        <f t="shared" si="9"/>
        <v>DefinitionsC25</v>
      </c>
      <c r="B125" s="288" t="s">
        <v>948</v>
      </c>
      <c r="C125" s="288" t="s">
        <v>570</v>
      </c>
      <c r="D125" s="288" t="s">
        <v>13382</v>
      </c>
      <c r="E125" s="320" t="s">
        <v>14385</v>
      </c>
      <c r="F125" s="337" t="s">
        <v>14545</v>
      </c>
      <c r="G125" s="291" t="s">
        <v>14666</v>
      </c>
      <c r="H125" s="288" t="s">
        <v>14722</v>
      </c>
      <c r="I125" s="288" t="s">
        <v>14776</v>
      </c>
      <c r="J125" s="288" t="s">
        <v>13695</v>
      </c>
      <c r="K125" s="282" t="s">
        <v>14836</v>
      </c>
      <c r="L125" s="294" t="s">
        <v>14897</v>
      </c>
      <c r="M125" s="288" t="s">
        <v>14972</v>
      </c>
    </row>
    <row r="126" spans="1:13" ht="27">
      <c r="A126" s="288" t="str">
        <f t="shared" si="9"/>
        <v>DefinitionsC26</v>
      </c>
      <c r="B126" s="288" t="s">
        <v>948</v>
      </c>
      <c r="C126" s="288" t="s">
        <v>573</v>
      </c>
      <c r="D126" s="288" t="s">
        <v>577</v>
      </c>
      <c r="E126" s="254" t="s">
        <v>13566</v>
      </c>
      <c r="F126" s="337" t="s">
        <v>14546</v>
      </c>
      <c r="G126" s="291" t="s">
        <v>1079</v>
      </c>
      <c r="H126" s="288" t="s">
        <v>577</v>
      </c>
      <c r="I126" s="288" t="s">
        <v>214</v>
      </c>
      <c r="J126" s="288" t="s">
        <v>577</v>
      </c>
      <c r="K126" s="282" t="s">
        <v>577</v>
      </c>
      <c r="L126" s="294" t="s">
        <v>577</v>
      </c>
      <c r="M126" s="288" t="s">
        <v>13423</v>
      </c>
    </row>
    <row r="127" spans="1:13" ht="135">
      <c r="A127" s="288" t="str">
        <f t="shared" si="9"/>
        <v>DefinitionsC27</v>
      </c>
      <c r="B127" s="288" t="s">
        <v>948</v>
      </c>
      <c r="C127" s="288" t="s">
        <v>576</v>
      </c>
      <c r="D127" s="288" t="s">
        <v>580</v>
      </c>
      <c r="E127" s="320" t="s">
        <v>13567</v>
      </c>
      <c r="F127" s="337" t="s">
        <v>14547</v>
      </c>
      <c r="G127" s="291" t="s">
        <v>13424</v>
      </c>
      <c r="H127" s="288" t="s">
        <v>13425</v>
      </c>
      <c r="I127" s="288" t="s">
        <v>215</v>
      </c>
      <c r="J127" s="288" t="s">
        <v>1369</v>
      </c>
      <c r="K127" s="282" t="s">
        <v>329</v>
      </c>
      <c r="L127" s="294" t="s">
        <v>171</v>
      </c>
      <c r="M127" s="288" t="s">
        <v>13426</v>
      </c>
    </row>
    <row r="128" spans="1:13" ht="81">
      <c r="A128" s="288" t="str">
        <f t="shared" si="9"/>
        <v>DefinitionsC28</v>
      </c>
      <c r="B128" s="288" t="s">
        <v>948</v>
      </c>
      <c r="C128" s="288" t="s">
        <v>579</v>
      </c>
      <c r="D128" s="288" t="s">
        <v>13388</v>
      </c>
      <c r="E128" s="254" t="s">
        <v>13568</v>
      </c>
      <c r="F128" s="337" t="s">
        <v>14548</v>
      </c>
      <c r="G128" s="291" t="s">
        <v>14667</v>
      </c>
      <c r="H128" s="288" t="s">
        <v>13664</v>
      </c>
      <c r="I128" s="288" t="s">
        <v>15249</v>
      </c>
      <c r="J128" s="288" t="s">
        <v>13696</v>
      </c>
      <c r="K128" s="282" t="s">
        <v>13512</v>
      </c>
      <c r="L128" s="294" t="s">
        <v>13675</v>
      </c>
      <c r="M128" s="288" t="s">
        <v>13658</v>
      </c>
    </row>
    <row r="129" spans="1:13" ht="202.5">
      <c r="A129" s="288" t="str">
        <f t="shared" si="9"/>
        <v>DefinitionsC29</v>
      </c>
      <c r="B129" s="288" t="s">
        <v>948</v>
      </c>
      <c r="C129" s="288" t="s">
        <v>582</v>
      </c>
      <c r="D129" s="288" t="s">
        <v>13389</v>
      </c>
      <c r="E129" s="320" t="s">
        <v>13569</v>
      </c>
      <c r="F129" s="337" t="s">
        <v>14549</v>
      </c>
      <c r="G129" s="291" t="s">
        <v>13482</v>
      </c>
      <c r="H129" s="288" t="s">
        <v>13483</v>
      </c>
      <c r="I129" s="288" t="s">
        <v>13484</v>
      </c>
      <c r="J129" s="288" t="s">
        <v>15573</v>
      </c>
      <c r="K129" s="282" t="s">
        <v>13485</v>
      </c>
      <c r="L129" s="294" t="s">
        <v>13486</v>
      </c>
      <c r="M129" s="288" t="s">
        <v>13479</v>
      </c>
    </row>
    <row r="130" spans="1:13" ht="202.5">
      <c r="A130" s="288" t="str">
        <f t="shared" si="9"/>
        <v>DefinitionsC30</v>
      </c>
      <c r="B130" s="288" t="s">
        <v>948</v>
      </c>
      <c r="C130" s="288" t="s">
        <v>586</v>
      </c>
      <c r="D130" s="288" t="s">
        <v>13390</v>
      </c>
      <c r="E130" s="320" t="s">
        <v>14386</v>
      </c>
      <c r="F130" s="337" t="s">
        <v>14550</v>
      </c>
      <c r="G130" s="291" t="s">
        <v>14668</v>
      </c>
      <c r="H130" s="172" t="s">
        <v>13487</v>
      </c>
      <c r="I130" s="288" t="s">
        <v>14777</v>
      </c>
      <c r="J130" s="288" t="s">
        <v>15574</v>
      </c>
      <c r="K130" s="282" t="s">
        <v>13488</v>
      </c>
      <c r="L130" s="294" t="s">
        <v>13489</v>
      </c>
      <c r="M130" s="288" t="s">
        <v>13480</v>
      </c>
    </row>
    <row r="131" spans="1:13" ht="175.5">
      <c r="A131" s="288" t="str">
        <f t="shared" si="9"/>
        <v>DefinitionsC31</v>
      </c>
      <c r="B131" s="288" t="s">
        <v>948</v>
      </c>
      <c r="C131" s="288" t="s">
        <v>14248</v>
      </c>
      <c r="D131" s="288" t="s">
        <v>13391</v>
      </c>
      <c r="E131" s="320" t="s">
        <v>13570</v>
      </c>
      <c r="F131" s="337"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7" t="s">
        <v>409</v>
      </c>
      <c r="G132" s="291" t="s">
        <v>409</v>
      </c>
      <c r="H132" s="288" t="s">
        <v>409</v>
      </c>
      <c r="I132" s="288" t="s">
        <v>409</v>
      </c>
      <c r="J132" s="288" t="s">
        <v>409</v>
      </c>
      <c r="K132" s="291" t="s">
        <v>409</v>
      </c>
      <c r="L132" s="294" t="s">
        <v>409</v>
      </c>
      <c r="M132" s="204" t="s">
        <v>409</v>
      </c>
    </row>
    <row r="133" spans="1:13" ht="27">
      <c r="A133" s="288" t="str">
        <f t="shared" si="9"/>
        <v>DeclarationF3</v>
      </c>
      <c r="B133" s="288" t="s">
        <v>991</v>
      </c>
      <c r="C133" s="288" t="s">
        <v>1862</v>
      </c>
      <c r="D133" s="288" t="s">
        <v>1863</v>
      </c>
      <c r="E133" s="254" t="s">
        <v>13571</v>
      </c>
      <c r="F133" s="337" t="s">
        <v>1873</v>
      </c>
      <c r="G133" s="291" t="s">
        <v>1874</v>
      </c>
      <c r="H133" s="288" t="s">
        <v>1875</v>
      </c>
      <c r="I133" s="288" t="s">
        <v>1876</v>
      </c>
      <c r="J133" s="288" t="s">
        <v>1877</v>
      </c>
      <c r="K133" s="291" t="s">
        <v>1878</v>
      </c>
      <c r="L133" s="300" t="s">
        <v>1879</v>
      </c>
      <c r="M133" s="288" t="s">
        <v>14973</v>
      </c>
    </row>
    <row r="134" spans="1:13" ht="27">
      <c r="A134" s="288" t="str">
        <f t="shared" si="9"/>
        <v>DeclarationI3</v>
      </c>
      <c r="B134" s="288" t="s">
        <v>991</v>
      </c>
      <c r="C134" s="288" t="s">
        <v>1864</v>
      </c>
      <c r="D134" s="288" t="s">
        <v>1865</v>
      </c>
      <c r="E134" s="254" t="s">
        <v>13572</v>
      </c>
      <c r="F134" s="337"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7" t="s">
        <v>1887</v>
      </c>
      <c r="G135" s="291" t="s">
        <v>1888</v>
      </c>
      <c r="H135" s="288" t="s">
        <v>1889</v>
      </c>
      <c r="I135" s="288" t="s">
        <v>1890</v>
      </c>
      <c r="J135" s="288" t="s">
        <v>1891</v>
      </c>
      <c r="K135" s="291" t="s">
        <v>1892</v>
      </c>
      <c r="L135" s="300" t="s">
        <v>1893</v>
      </c>
      <c r="M135" s="288" t="s">
        <v>14975</v>
      </c>
    </row>
    <row r="136" spans="1:13" ht="40.5">
      <c r="A136" s="288" t="str">
        <f t="shared" si="9"/>
        <v>DeclarationB4</v>
      </c>
      <c r="B136" s="288" t="s">
        <v>991</v>
      </c>
      <c r="C136" s="288" t="s">
        <v>950</v>
      </c>
      <c r="D136" s="288" t="s">
        <v>840</v>
      </c>
      <c r="E136" s="320" t="s">
        <v>13573</v>
      </c>
      <c r="F136" s="337" t="s">
        <v>14552</v>
      </c>
      <c r="G136" s="291" t="s">
        <v>870</v>
      </c>
      <c r="H136" s="288" t="s">
        <v>367</v>
      </c>
      <c r="I136" s="288" t="s">
        <v>216</v>
      </c>
      <c r="J136" s="288" t="s">
        <v>1352</v>
      </c>
      <c r="K136" s="282" t="s">
        <v>330</v>
      </c>
      <c r="L136" s="294" t="s">
        <v>444</v>
      </c>
      <c r="M136" s="288" t="s">
        <v>14976</v>
      </c>
    </row>
    <row r="137" spans="1:13" ht="43.5">
      <c r="A137" s="288" t="str">
        <f t="shared" si="9"/>
        <v>DeclarationB6</v>
      </c>
      <c r="B137" s="288" t="s">
        <v>991</v>
      </c>
      <c r="C137" s="288" t="s">
        <v>952</v>
      </c>
      <c r="D137" s="288" t="s">
        <v>12604</v>
      </c>
      <c r="E137" s="288" t="s">
        <v>14387</v>
      </c>
      <c r="F137" s="332" t="s">
        <v>14553</v>
      </c>
      <c r="G137" s="343" t="s">
        <v>14670</v>
      </c>
      <c r="H137" s="285" t="s">
        <v>14723</v>
      </c>
      <c r="I137" s="296" t="s">
        <v>14778</v>
      </c>
      <c r="J137" s="296" t="s">
        <v>15119</v>
      </c>
      <c r="K137" s="297" t="s">
        <v>14837</v>
      </c>
      <c r="L137" s="298" t="s">
        <v>13676</v>
      </c>
      <c r="M137" s="296" t="s">
        <v>14977</v>
      </c>
    </row>
    <row r="138" spans="1:13" ht="54">
      <c r="A138" s="288" t="str">
        <f t="shared" ref="A138:A168" si="10">B138&amp;C138</f>
        <v>DeclarationB7</v>
      </c>
      <c r="B138" s="288" t="s">
        <v>991</v>
      </c>
      <c r="C138" s="288" t="s">
        <v>953</v>
      </c>
      <c r="D138" s="288" t="s">
        <v>1036</v>
      </c>
      <c r="E138" s="320" t="s">
        <v>917</v>
      </c>
      <c r="F138" s="337"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7"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7" t="s">
        <v>14556</v>
      </c>
      <c r="G140" s="291" t="s">
        <v>542</v>
      </c>
      <c r="H140" s="288" t="s">
        <v>873</v>
      </c>
      <c r="I140" s="288" t="s">
        <v>219</v>
      </c>
      <c r="J140" s="288" t="s">
        <v>2190</v>
      </c>
      <c r="K140" s="282" t="s">
        <v>333</v>
      </c>
      <c r="L140" s="294" t="s">
        <v>447</v>
      </c>
      <c r="M140" s="288" t="s">
        <v>14980</v>
      </c>
    </row>
    <row r="141" spans="1:13">
      <c r="A141" s="288" t="str">
        <f t="shared" si="10"/>
        <v>DeclarationB10</v>
      </c>
      <c r="B141" s="288" t="s">
        <v>991</v>
      </c>
      <c r="C141" s="288" t="s">
        <v>508</v>
      </c>
      <c r="D141" s="288" t="s">
        <v>505</v>
      </c>
      <c r="E141" s="254" t="s">
        <v>408</v>
      </c>
      <c r="F141" s="337" t="s">
        <v>14557</v>
      </c>
      <c r="G141" s="291" t="s">
        <v>543</v>
      </c>
      <c r="H141" s="288" t="s">
        <v>509</v>
      </c>
      <c r="I141" s="288" t="s">
        <v>220</v>
      </c>
      <c r="J141" s="288" t="s">
        <v>2191</v>
      </c>
      <c r="K141" s="282" t="s">
        <v>334</v>
      </c>
      <c r="L141" s="294" t="s">
        <v>512</v>
      </c>
      <c r="M141" s="288" t="s">
        <v>14981</v>
      </c>
    </row>
    <row r="142" spans="1:13" ht="27">
      <c r="A142" s="288" t="str">
        <f t="shared" si="10"/>
        <v>DeclarationB10A</v>
      </c>
      <c r="B142" s="288" t="s">
        <v>991</v>
      </c>
      <c r="C142" s="288" t="s">
        <v>1437</v>
      </c>
      <c r="D142" s="288" t="s">
        <v>505</v>
      </c>
      <c r="E142" s="254" t="s">
        <v>408</v>
      </c>
      <c r="F142" s="337" t="s">
        <v>14557</v>
      </c>
      <c r="G142" s="291" t="s">
        <v>543</v>
      </c>
      <c r="H142" s="288" t="s">
        <v>509</v>
      </c>
      <c r="I142" s="288" t="s">
        <v>220</v>
      </c>
      <c r="J142" s="288" t="s">
        <v>2191</v>
      </c>
      <c r="K142" s="282" t="s">
        <v>334</v>
      </c>
      <c r="L142" s="294" t="s">
        <v>512</v>
      </c>
      <c r="M142" s="288" t="s">
        <v>14981</v>
      </c>
    </row>
    <row r="143" spans="1:13" ht="27">
      <c r="A143" s="288" t="str">
        <f t="shared" si="10"/>
        <v>DeclarationB10C</v>
      </c>
      <c r="B143" s="288" t="s">
        <v>991</v>
      </c>
      <c r="C143" s="288" t="s">
        <v>1438</v>
      </c>
      <c r="D143" s="288" t="s">
        <v>506</v>
      </c>
      <c r="E143" s="254" t="s">
        <v>13576</v>
      </c>
      <c r="F143" s="337" t="s">
        <v>14558</v>
      </c>
      <c r="G143" s="291" t="s">
        <v>544</v>
      </c>
      <c r="H143" s="288" t="s">
        <v>510</v>
      </c>
      <c r="I143" s="288" t="s">
        <v>221</v>
      </c>
      <c r="J143" s="288" t="s">
        <v>2192</v>
      </c>
      <c r="K143" s="282" t="s">
        <v>335</v>
      </c>
      <c r="L143" s="294" t="s">
        <v>513</v>
      </c>
      <c r="M143" s="288" t="s">
        <v>14982</v>
      </c>
    </row>
    <row r="144" spans="1:13" ht="27">
      <c r="A144" s="288" t="str">
        <f t="shared" si="10"/>
        <v>DeclarationB10B</v>
      </c>
      <c r="B144" s="288" t="s">
        <v>991</v>
      </c>
      <c r="C144" s="288" t="s">
        <v>1439</v>
      </c>
      <c r="D144" s="288" t="s">
        <v>507</v>
      </c>
      <c r="E144" s="320" t="s">
        <v>13577</v>
      </c>
      <c r="F144" s="337" t="s">
        <v>14559</v>
      </c>
      <c r="G144" s="291" t="s">
        <v>545</v>
      </c>
      <c r="H144" s="288" t="s">
        <v>369</v>
      </c>
      <c r="I144" s="288" t="s">
        <v>222</v>
      </c>
      <c r="J144" s="288" t="s">
        <v>511</v>
      </c>
      <c r="K144" s="282" t="s">
        <v>336</v>
      </c>
      <c r="L144" s="294" t="s">
        <v>514</v>
      </c>
      <c r="M144" s="288" t="s">
        <v>14983</v>
      </c>
    </row>
    <row r="145" spans="1:13" ht="27">
      <c r="A145" s="288" t="str">
        <f t="shared" si="10"/>
        <v>DeclarationD11</v>
      </c>
      <c r="B145" s="288" t="s">
        <v>991</v>
      </c>
      <c r="C145" s="288" t="s">
        <v>1541</v>
      </c>
      <c r="D145" s="288" t="s">
        <v>1540</v>
      </c>
      <c r="E145" s="320" t="s">
        <v>13578</v>
      </c>
      <c r="F145" s="337" t="s">
        <v>1894</v>
      </c>
      <c r="G145" s="291" t="s">
        <v>15481</v>
      </c>
      <c r="H145" s="288" t="s">
        <v>1895</v>
      </c>
      <c r="I145" s="288" t="s">
        <v>1896</v>
      </c>
      <c r="J145" s="288" t="s">
        <v>1897</v>
      </c>
      <c r="K145" s="291" t="s">
        <v>1898</v>
      </c>
      <c r="L145" s="300" t="s">
        <v>1899</v>
      </c>
      <c r="M145" s="288" t="s">
        <v>14984</v>
      </c>
    </row>
    <row r="146" spans="1:13" ht="27">
      <c r="A146" s="288" t="str">
        <f t="shared" si="10"/>
        <v>DeclarationB12</v>
      </c>
      <c r="B146" s="288" t="s">
        <v>991</v>
      </c>
      <c r="C146" s="288" t="s">
        <v>958</v>
      </c>
      <c r="D146" s="288" t="s">
        <v>462</v>
      </c>
      <c r="E146" s="320" t="s">
        <v>13579</v>
      </c>
      <c r="F146" s="337" t="s">
        <v>14560</v>
      </c>
      <c r="G146" s="291" t="s">
        <v>1081</v>
      </c>
      <c r="H146" s="288" t="s">
        <v>370</v>
      </c>
      <c r="I146" s="288" t="s">
        <v>223</v>
      </c>
      <c r="J146" s="288" t="s">
        <v>2193</v>
      </c>
      <c r="K146" s="282" t="s">
        <v>337</v>
      </c>
      <c r="L146" s="294" t="s">
        <v>13677</v>
      </c>
      <c r="M146" s="288" t="s">
        <v>14985</v>
      </c>
    </row>
    <row r="147" spans="1:13" ht="27">
      <c r="A147" s="288" t="str">
        <f t="shared" si="10"/>
        <v>DeclarationB13</v>
      </c>
      <c r="B147" s="288" t="s">
        <v>991</v>
      </c>
      <c r="C147" s="288" t="s">
        <v>959</v>
      </c>
      <c r="D147" s="288" t="s">
        <v>463</v>
      </c>
      <c r="E147" s="320" t="s">
        <v>13580</v>
      </c>
      <c r="F147" s="337" t="s">
        <v>14561</v>
      </c>
      <c r="G147" s="291" t="s">
        <v>546</v>
      </c>
      <c r="H147" s="288" t="s">
        <v>371</v>
      </c>
      <c r="I147" s="288" t="s">
        <v>224</v>
      </c>
      <c r="J147" s="288" t="s">
        <v>2194</v>
      </c>
      <c r="K147" s="282" t="s">
        <v>13708</v>
      </c>
      <c r="L147" s="294" t="s">
        <v>13678</v>
      </c>
      <c r="M147" s="288" t="s">
        <v>14986</v>
      </c>
    </row>
    <row r="148" spans="1:13">
      <c r="A148" s="288" t="str">
        <f t="shared" si="10"/>
        <v>DeclarationB14</v>
      </c>
      <c r="B148" s="288" t="s">
        <v>991</v>
      </c>
      <c r="C148" s="288" t="s">
        <v>960</v>
      </c>
      <c r="D148" s="288" t="s">
        <v>834</v>
      </c>
      <c r="E148" s="254" t="s">
        <v>13581</v>
      </c>
      <c r="F148" s="337" t="s">
        <v>14562</v>
      </c>
      <c r="G148" s="291" t="s">
        <v>1082</v>
      </c>
      <c r="H148" s="288" t="s">
        <v>874</v>
      </c>
      <c r="I148" s="288" t="s">
        <v>225</v>
      </c>
      <c r="J148" s="288" t="s">
        <v>874</v>
      </c>
      <c r="K148" s="282" t="s">
        <v>338</v>
      </c>
      <c r="L148" s="294" t="s">
        <v>448</v>
      </c>
      <c r="M148" s="288" t="s">
        <v>14987</v>
      </c>
    </row>
    <row r="149" spans="1:13">
      <c r="A149" s="288" t="str">
        <f t="shared" si="10"/>
        <v>DeclarationB15</v>
      </c>
      <c r="B149" s="288" t="s">
        <v>991</v>
      </c>
      <c r="C149" s="288" t="s">
        <v>961</v>
      </c>
      <c r="D149" s="288" t="s">
        <v>464</v>
      </c>
      <c r="E149" s="254" t="s">
        <v>13582</v>
      </c>
      <c r="F149" s="337" t="s">
        <v>14563</v>
      </c>
      <c r="G149" s="291" t="s">
        <v>875</v>
      </c>
      <c r="H149" s="288" t="s">
        <v>372</v>
      </c>
      <c r="I149" s="288" t="s">
        <v>226</v>
      </c>
      <c r="J149" s="288" t="s">
        <v>2195</v>
      </c>
      <c r="K149" s="282" t="s">
        <v>13709</v>
      </c>
      <c r="L149" s="294" t="s">
        <v>172</v>
      </c>
      <c r="M149" s="288" t="s">
        <v>14988</v>
      </c>
    </row>
    <row r="150" spans="1:13">
      <c r="A150" s="288" t="str">
        <f t="shared" si="10"/>
        <v>DeclarationB16</v>
      </c>
      <c r="B150" s="288" t="s">
        <v>991</v>
      </c>
      <c r="C150" s="288" t="s">
        <v>962</v>
      </c>
      <c r="D150" s="288" t="s">
        <v>465</v>
      </c>
      <c r="E150" s="254" t="s">
        <v>13583</v>
      </c>
      <c r="F150" s="337" t="s">
        <v>14564</v>
      </c>
      <c r="G150" s="291" t="s">
        <v>1083</v>
      </c>
      <c r="H150" s="288" t="s">
        <v>373</v>
      </c>
      <c r="I150" s="288" t="s">
        <v>227</v>
      </c>
      <c r="J150" s="288" t="s">
        <v>2196</v>
      </c>
      <c r="K150" s="282" t="s">
        <v>13710</v>
      </c>
      <c r="L150" s="294" t="s">
        <v>173</v>
      </c>
      <c r="M150" s="288" t="s">
        <v>14989</v>
      </c>
    </row>
    <row r="151" spans="1:13">
      <c r="A151" s="288" t="str">
        <f t="shared" si="10"/>
        <v>DeclarationB17</v>
      </c>
      <c r="B151" s="288" t="s">
        <v>991</v>
      </c>
      <c r="C151" s="288" t="s">
        <v>963</v>
      </c>
      <c r="D151" s="288" t="s">
        <v>466</v>
      </c>
      <c r="E151" s="254" t="s">
        <v>13584</v>
      </c>
      <c r="F151" s="337" t="s">
        <v>14565</v>
      </c>
      <c r="G151" s="291" t="s">
        <v>547</v>
      </c>
      <c r="H151" s="288" t="s">
        <v>374</v>
      </c>
      <c r="I151" s="288" t="s">
        <v>228</v>
      </c>
      <c r="J151" s="288" t="s">
        <v>2197</v>
      </c>
      <c r="K151" s="282" t="s">
        <v>13711</v>
      </c>
      <c r="L151" s="294" t="s">
        <v>174</v>
      </c>
      <c r="M151" s="288" t="s">
        <v>14990</v>
      </c>
    </row>
    <row r="152" spans="1:13">
      <c r="A152" s="288" t="str">
        <f t="shared" si="10"/>
        <v>DeclarationB18</v>
      </c>
      <c r="B152" s="288" t="s">
        <v>991</v>
      </c>
      <c r="C152" s="288" t="s">
        <v>964</v>
      </c>
      <c r="D152" s="288" t="s">
        <v>497</v>
      </c>
      <c r="E152" s="254" t="s">
        <v>13585</v>
      </c>
      <c r="F152" s="337" t="s">
        <v>14566</v>
      </c>
      <c r="G152" s="291" t="s">
        <v>15482</v>
      </c>
      <c r="H152" s="288" t="s">
        <v>130</v>
      </c>
      <c r="I152" s="288" t="s">
        <v>229</v>
      </c>
      <c r="J152" s="288" t="s">
        <v>1374</v>
      </c>
      <c r="K152" s="282" t="s">
        <v>13712</v>
      </c>
      <c r="L152" s="294" t="s">
        <v>175</v>
      </c>
      <c r="M152" s="288" t="s">
        <v>14991</v>
      </c>
    </row>
    <row r="153" spans="1:13">
      <c r="A153" s="288" t="str">
        <f t="shared" si="10"/>
        <v>DeclarationB19</v>
      </c>
      <c r="B153" s="288" t="s">
        <v>991</v>
      </c>
      <c r="C153" s="288" t="s">
        <v>965</v>
      </c>
      <c r="D153" s="288" t="s">
        <v>498</v>
      </c>
      <c r="E153" s="254" t="s">
        <v>13586</v>
      </c>
      <c r="F153" s="337" t="s">
        <v>14567</v>
      </c>
      <c r="G153" s="291" t="s">
        <v>15483</v>
      </c>
      <c r="H153" s="288" t="s">
        <v>628</v>
      </c>
      <c r="I153" s="288" t="s">
        <v>13706</v>
      </c>
      <c r="J153" s="288" t="s">
        <v>2198</v>
      </c>
      <c r="K153" s="282" t="s">
        <v>13707</v>
      </c>
      <c r="L153" s="294" t="s">
        <v>176</v>
      </c>
      <c r="M153" s="288" t="s">
        <v>14992</v>
      </c>
    </row>
    <row r="154" spans="1:13">
      <c r="A154" s="288" t="str">
        <f t="shared" si="10"/>
        <v>DeclarationB20</v>
      </c>
      <c r="B154" s="288" t="s">
        <v>991</v>
      </c>
      <c r="C154" s="288" t="s">
        <v>966</v>
      </c>
      <c r="D154" s="288" t="s">
        <v>499</v>
      </c>
      <c r="E154" s="254" t="s">
        <v>13587</v>
      </c>
      <c r="F154" s="337" t="s">
        <v>14568</v>
      </c>
      <c r="G154" s="291" t="s">
        <v>15484</v>
      </c>
      <c r="H154" s="288" t="s">
        <v>375</v>
      </c>
      <c r="I154" s="288" t="s">
        <v>230</v>
      </c>
      <c r="J154" s="288" t="s">
        <v>2199</v>
      </c>
      <c r="K154" s="282" t="s">
        <v>13713</v>
      </c>
      <c r="L154" s="294" t="s">
        <v>177</v>
      </c>
      <c r="M154" s="288" t="s">
        <v>14993</v>
      </c>
    </row>
    <row r="155" spans="1:13">
      <c r="A155" s="288" t="str">
        <f t="shared" si="10"/>
        <v>DeclarationB21</v>
      </c>
      <c r="B155" s="288" t="s">
        <v>991</v>
      </c>
      <c r="C155" s="288" t="s">
        <v>967</v>
      </c>
      <c r="D155" s="288" t="s">
        <v>14126</v>
      </c>
      <c r="E155" s="254" t="s">
        <v>14127</v>
      </c>
      <c r="F155" s="326" t="s">
        <v>14128</v>
      </c>
      <c r="G155" s="291" t="s">
        <v>15485</v>
      </c>
      <c r="H155" s="288" t="s">
        <v>376</v>
      </c>
      <c r="I155" s="288" t="s">
        <v>14129</v>
      </c>
      <c r="J155" s="288" t="s">
        <v>14130</v>
      </c>
      <c r="K155" s="282" t="s">
        <v>14131</v>
      </c>
      <c r="L155" s="294" t="s">
        <v>14132</v>
      </c>
      <c r="M155" s="288" t="s">
        <v>14133</v>
      </c>
    </row>
    <row r="156" spans="1:13">
      <c r="A156" s="288" t="str">
        <f t="shared" si="10"/>
        <v>DeclarationB22</v>
      </c>
      <c r="B156" s="288" t="s">
        <v>991</v>
      </c>
      <c r="C156" s="288" t="s">
        <v>968</v>
      </c>
      <c r="D156" s="288" t="s">
        <v>467</v>
      </c>
      <c r="E156" s="283" t="s">
        <v>13588</v>
      </c>
      <c r="F156" s="337" t="s">
        <v>14569</v>
      </c>
      <c r="G156" s="291" t="s">
        <v>548</v>
      </c>
      <c r="H156" s="288" t="s">
        <v>377</v>
      </c>
      <c r="I156" s="288" t="s">
        <v>231</v>
      </c>
      <c r="J156" s="288" t="s">
        <v>1375</v>
      </c>
      <c r="K156" s="282" t="s">
        <v>13714</v>
      </c>
      <c r="L156" s="294" t="s">
        <v>178</v>
      </c>
      <c r="M156" s="288" t="s">
        <v>14994</v>
      </c>
    </row>
    <row r="157" spans="1:13" ht="27">
      <c r="A157" s="288" t="str">
        <f t="shared" si="10"/>
        <v>DeclarationB24</v>
      </c>
      <c r="B157" s="288" t="s">
        <v>991</v>
      </c>
      <c r="C157" s="288" t="s">
        <v>996</v>
      </c>
      <c r="D157" s="288" t="s">
        <v>14259</v>
      </c>
      <c r="E157" s="254" t="s">
        <v>14260</v>
      </c>
      <c r="F157" s="337" t="s">
        <v>14570</v>
      </c>
      <c r="G157" s="291" t="s">
        <v>14261</v>
      </c>
      <c r="H157" s="288" t="s">
        <v>14262</v>
      </c>
      <c r="I157" s="288" t="s">
        <v>14263</v>
      </c>
      <c r="J157" s="288" t="s">
        <v>14264</v>
      </c>
      <c r="K157" s="282" t="s">
        <v>14265</v>
      </c>
      <c r="L157" s="294" t="s">
        <v>14266</v>
      </c>
      <c r="M157" s="288" t="s">
        <v>14267</v>
      </c>
    </row>
    <row r="158" spans="1:13" ht="29">
      <c r="A158" s="288" t="str">
        <f t="shared" si="10"/>
        <v>DeclarationB25</v>
      </c>
      <c r="B158" s="288" t="s">
        <v>991</v>
      </c>
      <c r="C158" s="288" t="s">
        <v>476</v>
      </c>
      <c r="D158" s="290" t="s">
        <v>12629</v>
      </c>
      <c r="E158" s="255" t="s">
        <v>13589</v>
      </c>
      <c r="F158" s="332" t="s">
        <v>14571</v>
      </c>
      <c r="G158" s="343" t="s">
        <v>14671</v>
      </c>
      <c r="H158" s="296" t="s">
        <v>14724</v>
      </c>
      <c r="I158" s="296" t="s">
        <v>14779</v>
      </c>
      <c r="J158" s="296" t="s">
        <v>15120</v>
      </c>
      <c r="K158" s="297" t="s">
        <v>14838</v>
      </c>
      <c r="L158" s="298" t="s">
        <v>13679</v>
      </c>
      <c r="M158" s="296" t="s">
        <v>14995</v>
      </c>
    </row>
    <row r="159" spans="1:13" ht="14.5">
      <c r="A159" s="288" t="str">
        <f t="shared" si="10"/>
        <v>DeclarationB31</v>
      </c>
      <c r="B159" s="288" t="s">
        <v>991</v>
      </c>
      <c r="C159" s="288" t="s">
        <v>477</v>
      </c>
      <c r="D159" s="290" t="s">
        <v>12659</v>
      </c>
      <c r="E159" s="255" t="s">
        <v>12660</v>
      </c>
      <c r="F159" s="332" t="s">
        <v>14572</v>
      </c>
      <c r="G159" s="342" t="s">
        <v>12661</v>
      </c>
      <c r="H159" s="296" t="s">
        <v>14725</v>
      </c>
      <c r="I159" s="285" t="s">
        <v>12662</v>
      </c>
      <c r="J159" s="285" t="s">
        <v>12663</v>
      </c>
      <c r="K159" s="297" t="s">
        <v>12664</v>
      </c>
      <c r="L159" s="298" t="s">
        <v>12665</v>
      </c>
      <c r="M159" s="285" t="s">
        <v>12666</v>
      </c>
    </row>
    <row r="160" spans="1:13" ht="54">
      <c r="A160" s="288" t="str">
        <f t="shared" si="10"/>
        <v>DeclarationB37</v>
      </c>
      <c r="B160" s="288" t="s">
        <v>991</v>
      </c>
      <c r="C160" s="288" t="s">
        <v>478</v>
      </c>
      <c r="D160" s="290" t="s">
        <v>2304</v>
      </c>
      <c r="E160" s="283" t="s">
        <v>13590</v>
      </c>
      <c r="F160" s="338" t="s">
        <v>14573</v>
      </c>
      <c r="G160" s="341" t="s">
        <v>2383</v>
      </c>
      <c r="H160" s="290" t="s">
        <v>2384</v>
      </c>
      <c r="I160" s="290" t="s">
        <v>2385</v>
      </c>
      <c r="J160" s="290" t="s">
        <v>15575</v>
      </c>
      <c r="K160" s="284" t="s">
        <v>2386</v>
      </c>
      <c r="L160" s="295" t="s">
        <v>2387</v>
      </c>
      <c r="M160" s="290" t="s">
        <v>2388</v>
      </c>
    </row>
    <row r="161" spans="1:13" ht="40.5">
      <c r="A161" s="288" t="str">
        <f t="shared" si="10"/>
        <v>DeclarationB43</v>
      </c>
      <c r="B161" s="288" t="s">
        <v>991</v>
      </c>
      <c r="C161" s="288" t="s">
        <v>479</v>
      </c>
      <c r="D161" s="290" t="s">
        <v>14146</v>
      </c>
      <c r="E161" s="290" t="s">
        <v>14388</v>
      </c>
      <c r="F161" s="338" t="s">
        <v>15292</v>
      </c>
      <c r="G161" s="341" t="s">
        <v>15486</v>
      </c>
      <c r="H161" s="290" t="s">
        <v>14726</v>
      </c>
      <c r="I161" s="290" t="s">
        <v>14780</v>
      </c>
      <c r="J161" s="290" t="s">
        <v>15576</v>
      </c>
      <c r="K161" s="290" t="s">
        <v>14839</v>
      </c>
      <c r="L161" s="290" t="s">
        <v>14898</v>
      </c>
      <c r="M161" s="290" t="s">
        <v>14996</v>
      </c>
    </row>
    <row r="162" spans="1:13" ht="40.5">
      <c r="A162" s="288" t="str">
        <f t="shared" si="10"/>
        <v>DeclarationB49</v>
      </c>
      <c r="B162" s="288" t="s">
        <v>991</v>
      </c>
      <c r="C162" s="288" t="s">
        <v>480</v>
      </c>
      <c r="D162" s="290" t="s">
        <v>14137</v>
      </c>
      <c r="E162" s="283" t="s">
        <v>14138</v>
      </c>
      <c r="F162" s="338" t="s">
        <v>14574</v>
      </c>
      <c r="G162" s="341" t="s">
        <v>14139</v>
      </c>
      <c r="H162" s="290" t="s">
        <v>14140</v>
      </c>
      <c r="I162" s="290" t="s">
        <v>14141</v>
      </c>
      <c r="J162" s="290" t="s">
        <v>14142</v>
      </c>
      <c r="K162" s="284" t="s">
        <v>14143</v>
      </c>
      <c r="L162" s="295" t="s">
        <v>14144</v>
      </c>
      <c r="M162" s="290" t="s">
        <v>14145</v>
      </c>
    </row>
    <row r="163" spans="1:13" ht="29">
      <c r="A163" s="288" t="str">
        <f t="shared" si="10"/>
        <v>DeclarationB55</v>
      </c>
      <c r="B163" s="288" t="s">
        <v>991</v>
      </c>
      <c r="C163" s="288" t="s">
        <v>481</v>
      </c>
      <c r="D163" s="290" t="s">
        <v>14147</v>
      </c>
      <c r="E163" s="321" t="s">
        <v>14389</v>
      </c>
      <c r="F163" s="335" t="s">
        <v>14148</v>
      </c>
      <c r="G163" s="342" t="s">
        <v>14149</v>
      </c>
      <c r="H163" s="285" t="s">
        <v>14150</v>
      </c>
      <c r="I163" s="285" t="s">
        <v>14151</v>
      </c>
      <c r="J163" s="285" t="s">
        <v>14152</v>
      </c>
      <c r="K163" s="297" t="s">
        <v>14153</v>
      </c>
      <c r="L163" s="298" t="s">
        <v>14154</v>
      </c>
      <c r="M163" s="285" t="s">
        <v>14155</v>
      </c>
    </row>
    <row r="164" spans="1:13" ht="29">
      <c r="A164" s="288" t="str">
        <f t="shared" si="10"/>
        <v>DeclarationB61</v>
      </c>
      <c r="B164" s="288" t="s">
        <v>991</v>
      </c>
      <c r="C164" s="288" t="s">
        <v>999</v>
      </c>
      <c r="D164" s="290" t="s">
        <v>14156</v>
      </c>
      <c r="E164" s="319" t="s">
        <v>14157</v>
      </c>
      <c r="F164" s="338" t="s">
        <v>14575</v>
      </c>
      <c r="G164" s="341" t="s">
        <v>14158</v>
      </c>
      <c r="H164" s="290" t="s">
        <v>14159</v>
      </c>
      <c r="I164" s="290" t="s">
        <v>14160</v>
      </c>
      <c r="J164" s="290" t="s">
        <v>14161</v>
      </c>
      <c r="K164" s="284" t="s">
        <v>14162</v>
      </c>
      <c r="L164" s="295" t="s">
        <v>14163</v>
      </c>
      <c r="M164" s="290" t="s">
        <v>14164</v>
      </c>
    </row>
    <row r="165" spans="1:13" ht="40.5">
      <c r="A165" s="288" t="str">
        <f t="shared" si="10"/>
        <v>DeclarationB67</v>
      </c>
      <c r="B165" s="288" t="s">
        <v>991</v>
      </c>
      <c r="C165" s="288" t="s">
        <v>1249</v>
      </c>
      <c r="D165" s="290" t="s">
        <v>14165</v>
      </c>
      <c r="E165" s="319" t="s">
        <v>14166</v>
      </c>
      <c r="F165" s="338" t="s">
        <v>14576</v>
      </c>
      <c r="G165" s="341" t="s">
        <v>15487</v>
      </c>
      <c r="H165" s="290" t="s">
        <v>14167</v>
      </c>
      <c r="I165" s="290" t="s">
        <v>14168</v>
      </c>
      <c r="J165" s="290" t="s">
        <v>14169</v>
      </c>
      <c r="K165" s="284" t="s">
        <v>14170</v>
      </c>
      <c r="L165" s="295" t="s">
        <v>14171</v>
      </c>
      <c r="M165" s="290" t="s">
        <v>14172</v>
      </c>
    </row>
    <row r="166" spans="1:13" ht="27">
      <c r="A166" s="288" t="str">
        <f t="shared" si="10"/>
        <v>DeclarationB73</v>
      </c>
      <c r="B166" s="288" t="s">
        <v>991</v>
      </c>
      <c r="C166" s="288" t="s">
        <v>1259</v>
      </c>
      <c r="D166" s="288" t="s">
        <v>1037</v>
      </c>
      <c r="E166" s="320" t="s">
        <v>13591</v>
      </c>
      <c r="F166" s="337" t="s">
        <v>14577</v>
      </c>
      <c r="G166" s="291" t="s">
        <v>919</v>
      </c>
      <c r="H166" s="288" t="s">
        <v>1237</v>
      </c>
      <c r="I166" s="288" t="s">
        <v>232</v>
      </c>
      <c r="J166" s="288" t="s">
        <v>1245</v>
      </c>
      <c r="K166" s="282" t="s">
        <v>268</v>
      </c>
      <c r="L166" s="294" t="s">
        <v>620</v>
      </c>
      <c r="M166" s="288" t="s">
        <v>14997</v>
      </c>
    </row>
    <row r="167" spans="1:13" ht="27">
      <c r="A167" s="288" t="str">
        <f t="shared" si="10"/>
        <v>DeclarationB75</v>
      </c>
      <c r="B167" s="288" t="s">
        <v>991</v>
      </c>
      <c r="C167" s="288" t="s">
        <v>1260</v>
      </c>
      <c r="D167" s="288" t="s">
        <v>15121</v>
      </c>
      <c r="E167" s="288" t="s">
        <v>14390</v>
      </c>
      <c r="F167" s="337" t="s">
        <v>14578</v>
      </c>
      <c r="G167" s="291" t="s">
        <v>15488</v>
      </c>
      <c r="H167" s="288" t="s">
        <v>14727</v>
      </c>
      <c r="I167" s="288" t="s">
        <v>14781</v>
      </c>
      <c r="J167" s="288" t="s">
        <v>15577</v>
      </c>
      <c r="K167" s="288" t="s">
        <v>14840</v>
      </c>
      <c r="L167" s="288" t="s">
        <v>14899</v>
      </c>
      <c r="M167" s="288" t="s">
        <v>14998</v>
      </c>
    </row>
    <row r="168" spans="1:13" ht="67.5">
      <c r="A168" s="288" t="str">
        <f t="shared" si="10"/>
        <v>DeclarationB77</v>
      </c>
      <c r="B168" s="288" t="s">
        <v>991</v>
      </c>
      <c r="C168" s="288" t="s">
        <v>1261</v>
      </c>
      <c r="D168" s="288" t="s">
        <v>15122</v>
      </c>
      <c r="E168" s="288" t="s">
        <v>14391</v>
      </c>
      <c r="F168" s="337" t="s">
        <v>14579</v>
      </c>
      <c r="G168" s="291" t="s">
        <v>14672</v>
      </c>
      <c r="H168" s="288" t="s">
        <v>14728</v>
      </c>
      <c r="I168" s="288" t="s">
        <v>14782</v>
      </c>
      <c r="J168" s="288" t="s">
        <v>15578</v>
      </c>
      <c r="K168" s="288" t="s">
        <v>14841</v>
      </c>
      <c r="L168" s="288" t="s">
        <v>14900</v>
      </c>
      <c r="M168" s="288" t="s">
        <v>14999</v>
      </c>
    </row>
    <row r="169" spans="1:13" ht="54">
      <c r="A169" s="288" t="str">
        <f t="shared" ref="A169" si="11">B169&amp;C169</f>
        <v>DeclarationB79</v>
      </c>
      <c r="B169" s="288" t="s">
        <v>991</v>
      </c>
      <c r="C169" s="288" t="s">
        <v>482</v>
      </c>
      <c r="D169" s="290" t="s">
        <v>14174</v>
      </c>
      <c r="E169" s="319" t="s">
        <v>14175</v>
      </c>
      <c r="F169" s="338" t="s">
        <v>15293</v>
      </c>
      <c r="G169" s="341" t="s">
        <v>14176</v>
      </c>
      <c r="H169" s="290" t="s">
        <v>14177</v>
      </c>
      <c r="I169" s="290" t="s">
        <v>14178</v>
      </c>
      <c r="J169" s="290" t="s">
        <v>15579</v>
      </c>
      <c r="K169" s="284" t="s">
        <v>14179</v>
      </c>
      <c r="L169" s="295" t="s">
        <v>14180</v>
      </c>
      <c r="M169" s="290" t="s">
        <v>14181</v>
      </c>
    </row>
    <row r="170" spans="1:13" ht="27">
      <c r="A170" s="288" t="str">
        <f t="shared" ref="A170:A205" si="12">B170&amp;C170</f>
        <v>DeclarationB81</v>
      </c>
      <c r="B170" s="288" t="s">
        <v>991</v>
      </c>
      <c r="C170" s="288" t="s">
        <v>483</v>
      </c>
      <c r="D170" s="290" t="s">
        <v>15147</v>
      </c>
      <c r="E170" s="290" t="s">
        <v>14392</v>
      </c>
      <c r="F170" s="338" t="s">
        <v>15294</v>
      </c>
      <c r="G170" s="341" t="s">
        <v>14673</v>
      </c>
      <c r="H170" s="290" t="s">
        <v>14729</v>
      </c>
      <c r="I170" s="290" t="s">
        <v>14783</v>
      </c>
      <c r="J170" s="290" t="s">
        <v>15146</v>
      </c>
      <c r="K170" s="290" t="s">
        <v>14842</v>
      </c>
      <c r="L170" s="290" t="s">
        <v>14901</v>
      </c>
      <c r="M170" s="290" t="s">
        <v>15000</v>
      </c>
    </row>
    <row r="171" spans="1:13" ht="29">
      <c r="A171" s="288" t="str">
        <f t="shared" si="12"/>
        <v>DeclarationB83</v>
      </c>
      <c r="B171" s="288" t="s">
        <v>991</v>
      </c>
      <c r="C171" s="288" t="s">
        <v>484</v>
      </c>
      <c r="D171" s="290" t="s">
        <v>14182</v>
      </c>
      <c r="E171" s="321" t="s">
        <v>14183</v>
      </c>
      <c r="F171" s="332" t="s">
        <v>14580</v>
      </c>
      <c r="G171" s="342" t="s">
        <v>14184</v>
      </c>
      <c r="H171" s="285" t="s">
        <v>14185</v>
      </c>
      <c r="I171" s="285" t="s">
        <v>14186</v>
      </c>
      <c r="J171" s="285" t="s">
        <v>14187</v>
      </c>
      <c r="K171" s="297" t="s">
        <v>14188</v>
      </c>
      <c r="L171" s="298" t="s">
        <v>14189</v>
      </c>
      <c r="M171" s="285" t="s">
        <v>14190</v>
      </c>
    </row>
    <row r="172" spans="1:13" ht="40.5">
      <c r="A172" s="288" t="str">
        <f t="shared" si="12"/>
        <v>DeclarationB85</v>
      </c>
      <c r="B172" s="288" t="s">
        <v>991</v>
      </c>
      <c r="C172" s="288" t="s">
        <v>485</v>
      </c>
      <c r="D172" s="288" t="s">
        <v>14191</v>
      </c>
      <c r="E172" s="320" t="s">
        <v>14192</v>
      </c>
      <c r="F172" s="337" t="s">
        <v>15295</v>
      </c>
      <c r="G172" s="291" t="s">
        <v>14193</v>
      </c>
      <c r="H172" s="288" t="s">
        <v>14194</v>
      </c>
      <c r="I172" s="288" t="s">
        <v>14195</v>
      </c>
      <c r="J172" s="288" t="s">
        <v>15580</v>
      </c>
      <c r="K172" s="282" t="s">
        <v>14196</v>
      </c>
      <c r="L172" s="294" t="s">
        <v>14197</v>
      </c>
      <c r="M172" s="288" t="s">
        <v>14198</v>
      </c>
    </row>
    <row r="173" spans="1:13" ht="27">
      <c r="A173" s="288" t="str">
        <f t="shared" si="12"/>
        <v>DeclarationB87</v>
      </c>
      <c r="B173" s="288" t="s">
        <v>991</v>
      </c>
      <c r="C173" s="288" t="s">
        <v>14135</v>
      </c>
      <c r="D173" s="288" t="s">
        <v>14199</v>
      </c>
      <c r="E173" s="320" t="s">
        <v>14200</v>
      </c>
      <c r="F173" s="337" t="s">
        <v>14581</v>
      </c>
      <c r="G173" s="291" t="s">
        <v>14201</v>
      </c>
      <c r="H173" s="288" t="s">
        <v>14202</v>
      </c>
      <c r="I173" s="288" t="s">
        <v>14203</v>
      </c>
      <c r="J173" s="288" t="s">
        <v>14204</v>
      </c>
      <c r="K173" s="282" t="s">
        <v>14205</v>
      </c>
      <c r="L173" s="294" t="s">
        <v>14206</v>
      </c>
      <c r="M173" s="288" t="s">
        <v>14207</v>
      </c>
    </row>
    <row r="174" spans="1:13" ht="29">
      <c r="A174" s="288" t="str">
        <f t="shared" si="12"/>
        <v>DeclarationB89</v>
      </c>
      <c r="B174" s="288" t="s">
        <v>991</v>
      </c>
      <c r="C174" s="288" t="s">
        <v>14136</v>
      </c>
      <c r="D174" s="288" t="s">
        <v>14292</v>
      </c>
      <c r="E174" s="324" t="s">
        <v>15251</v>
      </c>
      <c r="F174" s="332" t="s">
        <v>15296</v>
      </c>
      <c r="G174" s="324" t="s">
        <v>15252</v>
      </c>
      <c r="H174" s="324" t="s">
        <v>15253</v>
      </c>
      <c r="I174" s="324" t="s">
        <v>15254</v>
      </c>
      <c r="J174" s="324" t="s">
        <v>15255</v>
      </c>
      <c r="K174" s="324" t="s">
        <v>15256</v>
      </c>
      <c r="L174" s="324" t="s">
        <v>15257</v>
      </c>
      <c r="M174" s="324" t="s">
        <v>15258</v>
      </c>
    </row>
    <row r="175" spans="1:13">
      <c r="A175" s="288" t="str">
        <f t="shared" si="12"/>
        <v>DeclarationD25</v>
      </c>
      <c r="B175" s="288" t="s">
        <v>991</v>
      </c>
      <c r="C175" s="288" t="s">
        <v>523</v>
      </c>
      <c r="D175" s="288" t="s">
        <v>836</v>
      </c>
      <c r="E175" s="254" t="s">
        <v>862</v>
      </c>
      <c r="F175" s="337" t="s">
        <v>862</v>
      </c>
      <c r="G175" s="291" t="s">
        <v>1084</v>
      </c>
      <c r="H175" s="288" t="s">
        <v>1238</v>
      </c>
      <c r="I175" s="288" t="s">
        <v>920</v>
      </c>
      <c r="J175" s="288" t="s">
        <v>921</v>
      </c>
      <c r="K175" s="282" t="s">
        <v>922</v>
      </c>
      <c r="L175" s="294" t="s">
        <v>450</v>
      </c>
      <c r="M175" s="288" t="s">
        <v>15001</v>
      </c>
    </row>
    <row r="176" spans="1:13">
      <c r="A176" s="288" t="str">
        <f t="shared" si="12"/>
        <v>DeclarationB74</v>
      </c>
      <c r="B176" s="288" t="s">
        <v>991</v>
      </c>
      <c r="C176" s="288" t="s">
        <v>14134</v>
      </c>
      <c r="D176" s="288" t="s">
        <v>1038</v>
      </c>
      <c r="E176" s="254" t="s">
        <v>932</v>
      </c>
      <c r="F176" s="337" t="s">
        <v>14582</v>
      </c>
      <c r="G176" s="291" t="s">
        <v>933</v>
      </c>
      <c r="H176" s="288" t="s">
        <v>1038</v>
      </c>
      <c r="I176" s="288" t="s">
        <v>934</v>
      </c>
      <c r="J176" s="288" t="s">
        <v>935</v>
      </c>
      <c r="K176" s="282" t="s">
        <v>931</v>
      </c>
      <c r="L176" s="294" t="s">
        <v>449</v>
      </c>
      <c r="M176" s="288" t="s">
        <v>15002</v>
      </c>
    </row>
    <row r="177" spans="1:13">
      <c r="A177" s="288" t="str">
        <f t="shared" si="12"/>
        <v>DeclarationG25</v>
      </c>
      <c r="B177" s="288" t="s">
        <v>991</v>
      </c>
      <c r="C177" s="288" t="s">
        <v>524</v>
      </c>
      <c r="D177" s="288" t="s">
        <v>835</v>
      </c>
      <c r="E177" s="254" t="s">
        <v>863</v>
      </c>
      <c r="F177" s="337" t="s">
        <v>14583</v>
      </c>
      <c r="G177" s="291" t="s">
        <v>923</v>
      </c>
      <c r="H177" s="288" t="s">
        <v>924</v>
      </c>
      <c r="I177" s="288" t="s">
        <v>925</v>
      </c>
      <c r="J177" s="288" t="s">
        <v>1027</v>
      </c>
      <c r="K177" s="282" t="s">
        <v>926</v>
      </c>
      <c r="L177" s="294" t="s">
        <v>451</v>
      </c>
      <c r="M177" s="288" t="s">
        <v>15003</v>
      </c>
    </row>
    <row r="178" spans="1:13">
      <c r="A178" s="288" t="str">
        <f t="shared" si="12"/>
        <v>DeclarationB26</v>
      </c>
      <c r="B178" s="288" t="s">
        <v>991</v>
      </c>
      <c r="C178" s="288" t="s">
        <v>515</v>
      </c>
      <c r="D178" s="288" t="s">
        <v>1262</v>
      </c>
      <c r="E178" s="254" t="s">
        <v>13592</v>
      </c>
      <c r="F178" s="337" t="s">
        <v>14584</v>
      </c>
      <c r="G178" s="291" t="s">
        <v>1263</v>
      </c>
      <c r="H178" s="288" t="s">
        <v>1264</v>
      </c>
      <c r="I178" s="288" t="s">
        <v>233</v>
      </c>
      <c r="J178" s="288" t="s">
        <v>1265</v>
      </c>
      <c r="K178" s="282" t="s">
        <v>1266</v>
      </c>
      <c r="L178" s="294" t="s">
        <v>1266</v>
      </c>
      <c r="M178" s="288" t="s">
        <v>15004</v>
      </c>
    </row>
    <row r="179" spans="1:13">
      <c r="A179" s="288" t="str">
        <f t="shared" si="12"/>
        <v>DeclarationB27</v>
      </c>
      <c r="B179" s="288" t="s">
        <v>991</v>
      </c>
      <c r="C179" s="288" t="s">
        <v>516</v>
      </c>
      <c r="D179" s="288" t="s">
        <v>1267</v>
      </c>
      <c r="E179" s="254" t="s">
        <v>13593</v>
      </c>
      <c r="F179" s="337" t="s">
        <v>14585</v>
      </c>
      <c r="G179" s="291" t="s">
        <v>1268</v>
      </c>
      <c r="H179" s="288" t="s">
        <v>1269</v>
      </c>
      <c r="I179" s="288" t="s">
        <v>234</v>
      </c>
      <c r="J179" s="288" t="s">
        <v>1270</v>
      </c>
      <c r="K179" s="282" t="s">
        <v>1271</v>
      </c>
      <c r="L179" s="294" t="s">
        <v>1272</v>
      </c>
      <c r="M179" s="288" t="s">
        <v>15005</v>
      </c>
    </row>
    <row r="180" spans="1:13">
      <c r="A180" s="288" t="str">
        <f t="shared" si="12"/>
        <v>DeclarationB28</v>
      </c>
      <c r="B180" s="288" t="s">
        <v>991</v>
      </c>
      <c r="C180" s="288" t="s">
        <v>517</v>
      </c>
      <c r="D180" s="288" t="s">
        <v>1273</v>
      </c>
      <c r="E180" s="254" t="s">
        <v>1274</v>
      </c>
      <c r="F180" s="337" t="s">
        <v>1274</v>
      </c>
      <c r="G180" s="291" t="s">
        <v>1275</v>
      </c>
      <c r="H180" s="288" t="s">
        <v>1276</v>
      </c>
      <c r="I180" s="288" t="s">
        <v>235</v>
      </c>
      <c r="J180" s="288" t="s">
        <v>1273</v>
      </c>
      <c r="K180" s="282" t="s">
        <v>1277</v>
      </c>
      <c r="L180" s="294" t="s">
        <v>1277</v>
      </c>
      <c r="M180" s="288" t="s">
        <v>15006</v>
      </c>
    </row>
    <row r="181" spans="1:13">
      <c r="A181" s="288" t="str">
        <f t="shared" si="12"/>
        <v>DeclarationB29</v>
      </c>
      <c r="B181" s="288" t="s">
        <v>991</v>
      </c>
      <c r="C181" s="288" t="s">
        <v>518</v>
      </c>
      <c r="D181" s="288" t="s">
        <v>1278</v>
      </c>
      <c r="E181" s="283" t="s">
        <v>13594</v>
      </c>
      <c r="F181" s="337" t="s">
        <v>14586</v>
      </c>
      <c r="G181" s="291" t="s">
        <v>1279</v>
      </c>
      <c r="H181" s="288" t="s">
        <v>1280</v>
      </c>
      <c r="I181" s="288" t="s">
        <v>236</v>
      </c>
      <c r="J181" s="288" t="s">
        <v>1281</v>
      </c>
      <c r="K181" s="282" t="s">
        <v>1282</v>
      </c>
      <c r="L181" s="294" t="s">
        <v>1282</v>
      </c>
      <c r="M181" s="288" t="s">
        <v>15007</v>
      </c>
    </row>
    <row r="182" spans="1:13">
      <c r="A182" s="288" t="str">
        <f t="shared" si="12"/>
        <v>DeclarationB38</v>
      </c>
      <c r="B182" s="288" t="s">
        <v>991</v>
      </c>
      <c r="C182" s="288" t="s">
        <v>519</v>
      </c>
      <c r="D182" s="288" t="s">
        <v>1262</v>
      </c>
      <c r="E182" s="283" t="s">
        <v>13592</v>
      </c>
      <c r="F182" s="337" t="s">
        <v>14584</v>
      </c>
      <c r="G182" s="291" t="s">
        <v>1263</v>
      </c>
      <c r="H182" s="288" t="s">
        <v>1264</v>
      </c>
      <c r="I182" s="288" t="s">
        <v>233</v>
      </c>
      <c r="J182" s="288" t="s">
        <v>1265</v>
      </c>
      <c r="K182" s="282" t="s">
        <v>1266</v>
      </c>
      <c r="L182" s="294" t="s">
        <v>1266</v>
      </c>
      <c r="M182" s="288" t="s">
        <v>15004</v>
      </c>
    </row>
    <row r="183" spans="1:13">
      <c r="A183" s="288" t="str">
        <f t="shared" si="12"/>
        <v>DeclarationB39</v>
      </c>
      <c r="B183" s="288" t="s">
        <v>991</v>
      </c>
      <c r="C183" s="288" t="s">
        <v>520</v>
      </c>
      <c r="D183" s="288" t="s">
        <v>1267</v>
      </c>
      <c r="E183" s="283" t="s">
        <v>13593</v>
      </c>
      <c r="F183" s="337" t="s">
        <v>14585</v>
      </c>
      <c r="G183" s="291" t="s">
        <v>1268</v>
      </c>
      <c r="H183" s="288" t="s">
        <v>1269</v>
      </c>
      <c r="I183" s="288" t="s">
        <v>234</v>
      </c>
      <c r="J183" s="288" t="s">
        <v>1270</v>
      </c>
      <c r="K183" s="282" t="s">
        <v>1271</v>
      </c>
      <c r="L183" s="294" t="s">
        <v>1272</v>
      </c>
      <c r="M183" s="288" t="s">
        <v>15005</v>
      </c>
    </row>
    <row r="184" spans="1:13">
      <c r="A184" s="288" t="str">
        <f t="shared" si="12"/>
        <v>DeclarationB40</v>
      </c>
      <c r="B184" s="288" t="s">
        <v>991</v>
      </c>
      <c r="C184" s="288" t="s">
        <v>521</v>
      </c>
      <c r="D184" s="288" t="s">
        <v>1273</v>
      </c>
      <c r="E184" s="283" t="s">
        <v>1274</v>
      </c>
      <c r="F184" s="337" t="s">
        <v>1274</v>
      </c>
      <c r="G184" s="291" t="s">
        <v>1275</v>
      </c>
      <c r="H184" s="288" t="s">
        <v>1276</v>
      </c>
      <c r="I184" s="288" t="s">
        <v>235</v>
      </c>
      <c r="J184" s="288" t="s">
        <v>1273</v>
      </c>
      <c r="K184" s="282" t="s">
        <v>1277</v>
      </c>
      <c r="L184" s="294" t="s">
        <v>1277</v>
      </c>
      <c r="M184" s="288" t="s">
        <v>15006</v>
      </c>
    </row>
    <row r="185" spans="1:13">
      <c r="A185" s="288" t="str">
        <f t="shared" si="12"/>
        <v>DeclarationB41</v>
      </c>
      <c r="B185" s="288" t="s">
        <v>991</v>
      </c>
      <c r="C185" s="288" t="s">
        <v>522</v>
      </c>
      <c r="D185" s="288" t="s">
        <v>1278</v>
      </c>
      <c r="E185" s="283" t="s">
        <v>13594</v>
      </c>
      <c r="F185" s="337" t="s">
        <v>14586</v>
      </c>
      <c r="G185" s="291" t="s">
        <v>1279</v>
      </c>
      <c r="H185" s="288" t="s">
        <v>1280</v>
      </c>
      <c r="I185" s="288" t="s">
        <v>236</v>
      </c>
      <c r="J185" s="288" t="s">
        <v>1281</v>
      </c>
      <c r="K185" s="282" t="s">
        <v>1282</v>
      </c>
      <c r="L185" s="294" t="s">
        <v>1282</v>
      </c>
      <c r="M185" s="288" t="s">
        <v>15007</v>
      </c>
    </row>
    <row r="186" spans="1:13">
      <c r="A186" s="288" t="str">
        <f t="shared" si="12"/>
        <v>DeclarationB44</v>
      </c>
      <c r="B186" s="288" t="s">
        <v>991</v>
      </c>
      <c r="C186" s="288" t="s">
        <v>14273</v>
      </c>
      <c r="D186" s="288" t="s">
        <v>1262</v>
      </c>
      <c r="E186" s="283" t="s">
        <v>13592</v>
      </c>
      <c r="F186" s="337" t="s">
        <v>14584</v>
      </c>
      <c r="G186" s="291" t="s">
        <v>1263</v>
      </c>
      <c r="H186" s="288" t="s">
        <v>1264</v>
      </c>
      <c r="I186" s="288" t="s">
        <v>233</v>
      </c>
      <c r="J186" s="288" t="s">
        <v>1265</v>
      </c>
      <c r="K186" s="282" t="s">
        <v>1266</v>
      </c>
      <c r="L186" s="294" t="s">
        <v>1266</v>
      </c>
      <c r="M186" s="288" t="s">
        <v>15004</v>
      </c>
    </row>
    <row r="187" spans="1:13">
      <c r="A187" s="288" t="str">
        <f t="shared" si="12"/>
        <v>DeclarationB45</v>
      </c>
      <c r="B187" s="288" t="s">
        <v>991</v>
      </c>
      <c r="C187" s="288" t="s">
        <v>14274</v>
      </c>
      <c r="D187" s="288" t="s">
        <v>1267</v>
      </c>
      <c r="E187" s="283" t="s">
        <v>13593</v>
      </c>
      <c r="F187" s="337" t="s">
        <v>14585</v>
      </c>
      <c r="G187" s="291" t="s">
        <v>1268</v>
      </c>
      <c r="H187" s="288" t="s">
        <v>1269</v>
      </c>
      <c r="I187" s="288" t="s">
        <v>234</v>
      </c>
      <c r="J187" s="288" t="s">
        <v>1270</v>
      </c>
      <c r="K187" s="282" t="s">
        <v>1271</v>
      </c>
      <c r="L187" s="294" t="s">
        <v>1272</v>
      </c>
      <c r="M187" s="288" t="s">
        <v>15005</v>
      </c>
    </row>
    <row r="188" spans="1:13">
      <c r="A188" s="288" t="str">
        <f t="shared" si="12"/>
        <v>DeclarationB46</v>
      </c>
      <c r="B188" s="288" t="s">
        <v>991</v>
      </c>
      <c r="C188" s="288" t="s">
        <v>14275</v>
      </c>
      <c r="D188" s="288" t="s">
        <v>1273</v>
      </c>
      <c r="E188" s="283" t="s">
        <v>1274</v>
      </c>
      <c r="F188" s="337" t="s">
        <v>1274</v>
      </c>
      <c r="G188" s="291" t="s">
        <v>1275</v>
      </c>
      <c r="H188" s="288" t="s">
        <v>1276</v>
      </c>
      <c r="I188" s="288" t="s">
        <v>235</v>
      </c>
      <c r="J188" s="288" t="s">
        <v>1273</v>
      </c>
      <c r="K188" s="282" t="s">
        <v>1277</v>
      </c>
      <c r="L188" s="294" t="s">
        <v>1277</v>
      </c>
      <c r="M188" s="288" t="s">
        <v>15006</v>
      </c>
    </row>
    <row r="189" spans="1:13">
      <c r="A189" s="288" t="str">
        <f t="shared" si="12"/>
        <v>DeclarationB47</v>
      </c>
      <c r="B189" s="288" t="s">
        <v>991</v>
      </c>
      <c r="C189" s="288" t="s">
        <v>14276</v>
      </c>
      <c r="D189" s="288" t="s">
        <v>1278</v>
      </c>
      <c r="E189" s="283" t="s">
        <v>13594</v>
      </c>
      <c r="F189" s="337" t="s">
        <v>14586</v>
      </c>
      <c r="G189" s="291" t="s">
        <v>1279</v>
      </c>
      <c r="H189" s="288" t="s">
        <v>1280</v>
      </c>
      <c r="I189" s="288" t="s">
        <v>236</v>
      </c>
      <c r="J189" s="288" t="s">
        <v>1281</v>
      </c>
      <c r="K189" s="282" t="s">
        <v>1282</v>
      </c>
      <c r="L189" s="294" t="s">
        <v>1282</v>
      </c>
      <c r="M189" s="288" t="s">
        <v>15007</v>
      </c>
    </row>
    <row r="190" spans="1:13">
      <c r="A190" s="288" t="str">
        <f t="shared" si="12"/>
        <v>DeclarationAth</v>
      </c>
      <c r="B190" s="288" t="s">
        <v>991</v>
      </c>
      <c r="C190" s="288" t="s">
        <v>1283</v>
      </c>
      <c r="D190" s="288" t="s">
        <v>833</v>
      </c>
      <c r="E190" s="254" t="s">
        <v>13595</v>
      </c>
      <c r="F190" s="337" t="s">
        <v>14587</v>
      </c>
      <c r="G190" s="291" t="s">
        <v>927</v>
      </c>
      <c r="H190" s="288" t="s">
        <v>928</v>
      </c>
      <c r="I190" s="288" t="s">
        <v>929</v>
      </c>
      <c r="J190" s="288" t="s">
        <v>1246</v>
      </c>
      <c r="K190" s="282" t="s">
        <v>930</v>
      </c>
      <c r="L190" s="294" t="s">
        <v>452</v>
      </c>
      <c r="M190" s="288" t="s">
        <v>15008</v>
      </c>
    </row>
    <row r="191" spans="1:13">
      <c r="A191" s="288" t="str">
        <f t="shared" si="12"/>
        <v>DeclarationB96</v>
      </c>
      <c r="B191" s="288" t="s">
        <v>991</v>
      </c>
      <c r="C191" s="288" t="s">
        <v>12607</v>
      </c>
      <c r="D191" s="288" t="s">
        <v>488</v>
      </c>
      <c r="E191" s="254" t="s">
        <v>13596</v>
      </c>
      <c r="F191" s="337" t="s">
        <v>14588</v>
      </c>
      <c r="G191" s="291" t="s">
        <v>549</v>
      </c>
      <c r="H191" s="288" t="s">
        <v>378</v>
      </c>
      <c r="I191" s="288" t="s">
        <v>237</v>
      </c>
      <c r="J191" s="288" t="s">
        <v>16</v>
      </c>
      <c r="K191" s="282" t="s">
        <v>269</v>
      </c>
      <c r="L191" s="294" t="s">
        <v>179</v>
      </c>
      <c r="M191" s="288" t="s">
        <v>15009</v>
      </c>
    </row>
    <row r="192" spans="1:13">
      <c r="A192" s="288" t="str">
        <f t="shared" si="12"/>
        <v>DeclarationB97</v>
      </c>
      <c r="B192" s="288" t="s">
        <v>991</v>
      </c>
      <c r="C192" s="288" t="s">
        <v>12608</v>
      </c>
      <c r="D192" s="288" t="s">
        <v>489</v>
      </c>
      <c r="E192" s="254" t="s">
        <v>13597</v>
      </c>
      <c r="F192" s="337" t="s">
        <v>14589</v>
      </c>
      <c r="G192" s="291" t="s">
        <v>550</v>
      </c>
      <c r="H192" s="288" t="s">
        <v>489</v>
      </c>
      <c r="I192" s="288" t="s">
        <v>238</v>
      </c>
      <c r="J192" s="288" t="s">
        <v>17</v>
      </c>
      <c r="K192" s="282" t="s">
        <v>489</v>
      </c>
      <c r="L192" s="294" t="s">
        <v>180</v>
      </c>
      <c r="M192" s="288" t="s">
        <v>15010</v>
      </c>
    </row>
    <row r="193" spans="1:13">
      <c r="A193" s="288" t="str">
        <f t="shared" si="12"/>
        <v>DeclarationB98</v>
      </c>
      <c r="B193" s="288" t="s">
        <v>991</v>
      </c>
      <c r="C193" s="288" t="s">
        <v>12609</v>
      </c>
      <c r="D193" s="288" t="s">
        <v>490</v>
      </c>
      <c r="E193" s="283" t="s">
        <v>13598</v>
      </c>
      <c r="F193" s="337" t="s">
        <v>14590</v>
      </c>
      <c r="G193" s="291" t="s">
        <v>551</v>
      </c>
      <c r="H193" s="288" t="s">
        <v>379</v>
      </c>
      <c r="I193" s="288" t="s">
        <v>239</v>
      </c>
      <c r="J193" s="288" t="s">
        <v>18</v>
      </c>
      <c r="K193" s="282" t="s">
        <v>270</v>
      </c>
      <c r="L193" s="294" t="s">
        <v>181</v>
      </c>
      <c r="M193" s="288" t="s">
        <v>15011</v>
      </c>
    </row>
    <row r="194" spans="1:13" ht="14.5">
      <c r="A194" s="288" t="str">
        <f t="shared" si="12"/>
        <v>DeclarationB99</v>
      </c>
      <c r="B194" s="288" t="s">
        <v>991</v>
      </c>
      <c r="C194" s="288" t="s">
        <v>12610</v>
      </c>
      <c r="D194" s="253">
        <v>1</v>
      </c>
      <c r="E194" s="256">
        <v>1</v>
      </c>
      <c r="F194" s="331">
        <v>1</v>
      </c>
      <c r="G194" s="349">
        <v>1</v>
      </c>
      <c r="H194" s="253" t="s">
        <v>12656</v>
      </c>
      <c r="I194" s="242">
        <v>1</v>
      </c>
      <c r="J194" s="242">
        <v>1</v>
      </c>
      <c r="K194" s="251">
        <v>1</v>
      </c>
      <c r="L194" s="301">
        <v>1</v>
      </c>
      <c r="M194" s="242" t="s">
        <v>12657</v>
      </c>
    </row>
    <row r="195" spans="1:13" ht="27">
      <c r="A195" s="288" t="str">
        <f t="shared" si="12"/>
        <v>DeclarationB100</v>
      </c>
      <c r="B195" s="288" t="s">
        <v>991</v>
      </c>
      <c r="C195" s="288" t="s">
        <v>12611</v>
      </c>
      <c r="D195" s="243" t="s">
        <v>2511</v>
      </c>
      <c r="E195" s="283" t="s">
        <v>13599</v>
      </c>
      <c r="F195" s="333" t="s">
        <v>14591</v>
      </c>
      <c r="G195" s="350" t="s">
        <v>14674</v>
      </c>
      <c r="H195" s="303" t="s">
        <v>12649</v>
      </c>
      <c r="I195" s="302" t="s">
        <v>14784</v>
      </c>
      <c r="J195" s="302" t="s">
        <v>15123</v>
      </c>
      <c r="K195" s="304" t="s">
        <v>14843</v>
      </c>
      <c r="L195" s="305" t="s">
        <v>12655</v>
      </c>
      <c r="M195" s="303" t="s">
        <v>12654</v>
      </c>
    </row>
    <row r="196" spans="1:13" ht="27">
      <c r="A196" s="288" t="str">
        <f t="shared" si="12"/>
        <v>DeclarationB101</v>
      </c>
      <c r="B196" s="288" t="s">
        <v>991</v>
      </c>
      <c r="C196" s="288" t="s">
        <v>12612</v>
      </c>
      <c r="D196" s="243" t="s">
        <v>2512</v>
      </c>
      <c r="E196" s="283" t="s">
        <v>13600</v>
      </c>
      <c r="F196" s="333" t="s">
        <v>14592</v>
      </c>
      <c r="G196" s="350" t="s">
        <v>14675</v>
      </c>
      <c r="H196" s="303" t="s">
        <v>12650</v>
      </c>
      <c r="I196" s="302" t="s">
        <v>14785</v>
      </c>
      <c r="J196" s="302" t="s">
        <v>15124</v>
      </c>
      <c r="K196" s="304" t="s">
        <v>14844</v>
      </c>
      <c r="L196" s="306" t="s">
        <v>13680</v>
      </c>
      <c r="M196" s="302" t="s">
        <v>15012</v>
      </c>
    </row>
    <row r="197" spans="1:13" ht="27">
      <c r="A197" s="288" t="str">
        <f t="shared" si="12"/>
        <v>DeclarationB102</v>
      </c>
      <c r="B197" s="288" t="s">
        <v>991</v>
      </c>
      <c r="C197" s="288" t="s">
        <v>12613</v>
      </c>
      <c r="D197" s="243" t="s">
        <v>2513</v>
      </c>
      <c r="E197" s="283" t="s">
        <v>13601</v>
      </c>
      <c r="F197" s="333" t="s">
        <v>14593</v>
      </c>
      <c r="G197" s="350" t="s">
        <v>14676</v>
      </c>
      <c r="H197" s="303" t="s">
        <v>12651</v>
      </c>
      <c r="I197" s="302" t="s">
        <v>14786</v>
      </c>
      <c r="J197" s="302" t="s">
        <v>15125</v>
      </c>
      <c r="K197" s="304" t="s">
        <v>14845</v>
      </c>
      <c r="L197" s="306" t="s">
        <v>13681</v>
      </c>
      <c r="M197" s="302" t="s">
        <v>15013</v>
      </c>
    </row>
    <row r="198" spans="1:13" ht="27">
      <c r="A198" s="288" t="str">
        <f t="shared" si="12"/>
        <v>DeclarationB103</v>
      </c>
      <c r="B198" s="288" t="s">
        <v>991</v>
      </c>
      <c r="C198" s="288" t="s">
        <v>12614</v>
      </c>
      <c r="D198" s="243" t="s">
        <v>2514</v>
      </c>
      <c r="E198" s="283" t="s">
        <v>13602</v>
      </c>
      <c r="F198" s="333" t="s">
        <v>14594</v>
      </c>
      <c r="G198" s="350" t="s">
        <v>14677</v>
      </c>
      <c r="H198" s="302" t="s">
        <v>14730</v>
      </c>
      <c r="I198" s="302" t="s">
        <v>14787</v>
      </c>
      <c r="J198" s="302" t="s">
        <v>15126</v>
      </c>
      <c r="K198" s="304" t="s">
        <v>14846</v>
      </c>
      <c r="L198" s="306" t="s">
        <v>13682</v>
      </c>
      <c r="M198" s="302" t="s">
        <v>15014</v>
      </c>
    </row>
    <row r="199" spans="1:13" ht="27">
      <c r="A199" s="288" t="str">
        <f t="shared" si="12"/>
        <v>DeclarationB104</v>
      </c>
      <c r="B199" s="288" t="s">
        <v>991</v>
      </c>
      <c r="C199" s="288" t="s">
        <v>14208</v>
      </c>
      <c r="D199" s="288" t="s">
        <v>491</v>
      </c>
      <c r="E199" s="254" t="s">
        <v>13603</v>
      </c>
      <c r="F199" s="337" t="s">
        <v>14595</v>
      </c>
      <c r="G199" s="291" t="s">
        <v>552</v>
      </c>
      <c r="H199" s="288" t="s">
        <v>380</v>
      </c>
      <c r="I199" s="288" t="s">
        <v>240</v>
      </c>
      <c r="J199" s="288" t="s">
        <v>19</v>
      </c>
      <c r="K199" s="282" t="s">
        <v>271</v>
      </c>
      <c r="L199" s="294" t="s">
        <v>182</v>
      </c>
      <c r="M199" s="288" t="s">
        <v>15015</v>
      </c>
    </row>
    <row r="200" spans="1:13" ht="27">
      <c r="A200" s="288" t="str">
        <f t="shared" si="12"/>
        <v>DeclarationB105</v>
      </c>
      <c r="B200" s="288" t="s">
        <v>991</v>
      </c>
      <c r="C200" s="288" t="s">
        <v>14209</v>
      </c>
      <c r="D200" s="244" t="s">
        <v>12605</v>
      </c>
      <c r="E200" s="255" t="s">
        <v>14393</v>
      </c>
      <c r="F200" s="334" t="s">
        <v>14596</v>
      </c>
      <c r="G200" s="343" t="s">
        <v>14678</v>
      </c>
      <c r="H200" s="307" t="s">
        <v>14731</v>
      </c>
      <c r="I200" s="307" t="s">
        <v>14788</v>
      </c>
      <c r="J200" s="307" t="s">
        <v>15127</v>
      </c>
      <c r="K200" s="297" t="s">
        <v>14847</v>
      </c>
      <c r="L200" s="308" t="s">
        <v>12652</v>
      </c>
      <c r="M200" s="307" t="s">
        <v>15016</v>
      </c>
    </row>
    <row r="201" spans="1:13" ht="27">
      <c r="A201" s="288" t="str">
        <f t="shared" si="12"/>
        <v>DeclarationB106</v>
      </c>
      <c r="B201" s="288" t="s">
        <v>991</v>
      </c>
      <c r="C201" s="288" t="s">
        <v>14210</v>
      </c>
      <c r="D201" s="244" t="s">
        <v>12606</v>
      </c>
      <c r="E201" s="255" t="s">
        <v>14394</v>
      </c>
      <c r="F201" s="334" t="s">
        <v>14597</v>
      </c>
      <c r="G201" s="343" t="s">
        <v>14679</v>
      </c>
      <c r="H201" s="307" t="s">
        <v>14732</v>
      </c>
      <c r="I201" s="307" t="s">
        <v>14789</v>
      </c>
      <c r="J201" s="307" t="s">
        <v>15128</v>
      </c>
      <c r="K201" s="297" t="s">
        <v>14848</v>
      </c>
      <c r="L201" s="308" t="s">
        <v>12653</v>
      </c>
      <c r="M201" s="307" t="s">
        <v>15017</v>
      </c>
    </row>
    <row r="202" spans="1:13" ht="27">
      <c r="A202" s="288" t="str">
        <f t="shared" si="12"/>
        <v>DeclarationB107</v>
      </c>
      <c r="B202" s="288" t="s">
        <v>991</v>
      </c>
      <c r="C202" s="288" t="s">
        <v>14211</v>
      </c>
      <c r="D202" s="244" t="s">
        <v>489</v>
      </c>
      <c r="E202" s="255" t="s">
        <v>13597</v>
      </c>
      <c r="F202" s="334" t="s">
        <v>14598</v>
      </c>
      <c r="G202" s="343" t="s">
        <v>14680</v>
      </c>
      <c r="H202" s="307" t="s">
        <v>14733</v>
      </c>
      <c r="I202" s="307" t="s">
        <v>14790</v>
      </c>
      <c r="J202" s="307" t="s">
        <v>15129</v>
      </c>
      <c r="K202" s="297" t="s">
        <v>14680</v>
      </c>
      <c r="L202" s="309" t="s">
        <v>14902</v>
      </c>
      <c r="M202" s="307" t="s">
        <v>15018</v>
      </c>
    </row>
    <row r="203" spans="1:13" ht="27">
      <c r="A203" s="288" t="str">
        <f t="shared" si="12"/>
        <v>DeclarationB108</v>
      </c>
      <c r="B203" s="288" t="s">
        <v>991</v>
      </c>
      <c r="C203" s="288" t="s">
        <v>14212</v>
      </c>
      <c r="D203" s="244" t="s">
        <v>14215</v>
      </c>
      <c r="E203" s="244" t="s">
        <v>14395</v>
      </c>
      <c r="F203" s="329" t="s">
        <v>14599</v>
      </c>
      <c r="G203" s="351" t="s">
        <v>15489</v>
      </c>
      <c r="H203" s="244" t="s">
        <v>14734</v>
      </c>
      <c r="I203" s="244" t="s">
        <v>14791</v>
      </c>
      <c r="J203" s="244" t="s">
        <v>15148</v>
      </c>
      <c r="K203" s="244" t="s">
        <v>14849</v>
      </c>
      <c r="L203" s="244" t="s">
        <v>14903</v>
      </c>
      <c r="M203" s="244" t="s">
        <v>15019</v>
      </c>
    </row>
    <row r="204" spans="1:13" ht="27">
      <c r="A204" s="288" t="str">
        <f t="shared" si="12"/>
        <v>DeclarationB109</v>
      </c>
      <c r="B204" s="288" t="s">
        <v>991</v>
      </c>
      <c r="C204" s="288" t="s">
        <v>14213</v>
      </c>
      <c r="D204" s="244" t="s">
        <v>14217</v>
      </c>
      <c r="E204" s="244" t="s">
        <v>14396</v>
      </c>
      <c r="F204" s="329" t="s">
        <v>14600</v>
      </c>
      <c r="G204" s="351" t="s">
        <v>15490</v>
      </c>
      <c r="H204" s="244" t="s">
        <v>14735</v>
      </c>
      <c r="I204" s="244" t="s">
        <v>14792</v>
      </c>
      <c r="J204" s="244" t="s">
        <v>15149</v>
      </c>
      <c r="K204" s="244" t="s">
        <v>14850</v>
      </c>
      <c r="L204" s="244" t="s">
        <v>14904</v>
      </c>
      <c r="M204" s="244" t="s">
        <v>15020</v>
      </c>
    </row>
    <row r="205" spans="1:13" ht="27">
      <c r="A205" s="288" t="str">
        <f t="shared" si="12"/>
        <v>DeclarationB110</v>
      </c>
      <c r="B205" s="288" t="s">
        <v>991</v>
      </c>
      <c r="C205" s="288" t="s">
        <v>14214</v>
      </c>
      <c r="D205" s="244" t="s">
        <v>14218</v>
      </c>
      <c r="E205" s="244" t="s">
        <v>14397</v>
      </c>
      <c r="F205" s="329" t="s">
        <v>14601</v>
      </c>
      <c r="G205" s="351" t="s">
        <v>15491</v>
      </c>
      <c r="H205" s="244" t="s">
        <v>14736</v>
      </c>
      <c r="I205" s="244" t="s">
        <v>14793</v>
      </c>
      <c r="J205" s="244" t="s">
        <v>15150</v>
      </c>
      <c r="K205" s="244" t="s">
        <v>14851</v>
      </c>
      <c r="L205" s="244" t="s">
        <v>14905</v>
      </c>
      <c r="M205" s="244" t="s">
        <v>15021</v>
      </c>
    </row>
    <row r="206" spans="1:13" ht="27">
      <c r="A206" s="288" t="str">
        <f t="shared" ref="A206" si="13">B206&amp;C206</f>
        <v>DeclarationB111</v>
      </c>
      <c r="B206" s="288" t="s">
        <v>991</v>
      </c>
      <c r="C206" s="288" t="s">
        <v>14216</v>
      </c>
      <c r="D206" s="244" t="s">
        <v>489</v>
      </c>
      <c r="E206" s="255" t="s">
        <v>13597</v>
      </c>
      <c r="F206" s="334" t="s">
        <v>14598</v>
      </c>
      <c r="G206" s="343"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2" t="s">
        <v>15275</v>
      </c>
      <c r="G207" s="343" t="s">
        <v>14681</v>
      </c>
      <c r="H207" s="296" t="s">
        <v>15276</v>
      </c>
      <c r="I207" s="296" t="s">
        <v>15277</v>
      </c>
      <c r="J207" s="296" t="s">
        <v>13698</v>
      </c>
      <c r="K207" s="297" t="s">
        <v>15278</v>
      </c>
      <c r="L207" s="310" t="s">
        <v>15279</v>
      </c>
      <c r="M207" s="296" t="s">
        <v>15022</v>
      </c>
    </row>
    <row r="208" spans="1:13" ht="27">
      <c r="A208" s="288" t="str">
        <f t="shared" ref="A208:A217" si="15">B208&amp;C208</f>
        <v>Smelter Look-upA4</v>
      </c>
      <c r="B208" s="288" t="s">
        <v>12635</v>
      </c>
      <c r="C208" s="288" t="s">
        <v>634</v>
      </c>
      <c r="D208" s="288" t="s">
        <v>845</v>
      </c>
      <c r="E208" s="255" t="s">
        <v>1086</v>
      </c>
      <c r="F208" s="337" t="s">
        <v>1086</v>
      </c>
      <c r="G208" s="291" t="s">
        <v>1087</v>
      </c>
      <c r="H208" s="288" t="s">
        <v>1284</v>
      </c>
      <c r="I208" s="288" t="s">
        <v>845</v>
      </c>
      <c r="J208" s="204" t="s">
        <v>940</v>
      </c>
      <c r="K208" s="282" t="s">
        <v>845</v>
      </c>
      <c r="L208" s="294" t="s">
        <v>456</v>
      </c>
      <c r="M208" s="288" t="s">
        <v>845</v>
      </c>
    </row>
    <row r="209" spans="1:13" ht="27">
      <c r="A209" s="288" t="str">
        <f t="shared" si="15"/>
        <v>Smelter Look-upB4</v>
      </c>
      <c r="B209" s="288" t="s">
        <v>12635</v>
      </c>
      <c r="C209" s="288" t="s">
        <v>950</v>
      </c>
      <c r="D209" s="288" t="s">
        <v>12633</v>
      </c>
      <c r="E209" s="255" t="s">
        <v>14173</v>
      </c>
      <c r="F209" s="332" t="s">
        <v>14602</v>
      </c>
      <c r="G209" s="343" t="s">
        <v>14682</v>
      </c>
      <c r="H209" s="296" t="s">
        <v>14737</v>
      </c>
      <c r="I209" s="296" t="s">
        <v>14794</v>
      </c>
      <c r="J209" s="335" t="s">
        <v>15581</v>
      </c>
      <c r="K209" s="297" t="s">
        <v>14852</v>
      </c>
      <c r="L209" s="298" t="s">
        <v>13683</v>
      </c>
      <c r="M209" s="296" t="s">
        <v>15023</v>
      </c>
    </row>
    <row r="210" spans="1:13" ht="27">
      <c r="A210" s="288" t="str">
        <f t="shared" si="15"/>
        <v>Smelter Look-up</v>
      </c>
      <c r="B210" s="288" t="s">
        <v>12635</v>
      </c>
      <c r="D210" s="288" t="s">
        <v>13368</v>
      </c>
      <c r="E210" s="255" t="s">
        <v>13604</v>
      </c>
      <c r="F210" s="337" t="s">
        <v>14603</v>
      </c>
      <c r="G210" s="291" t="s">
        <v>591</v>
      </c>
      <c r="H210" s="288" t="s">
        <v>383</v>
      </c>
      <c r="I210" s="288" t="s">
        <v>242</v>
      </c>
      <c r="J210" s="204" t="s">
        <v>1170</v>
      </c>
      <c r="K210" s="282" t="s">
        <v>1090</v>
      </c>
      <c r="L210" s="294" t="s">
        <v>623</v>
      </c>
      <c r="M210" s="288" t="s">
        <v>15024</v>
      </c>
    </row>
    <row r="211" spans="1:13" ht="27">
      <c r="A211" s="288" t="str">
        <f t="shared" si="15"/>
        <v>Smelter Look-upC4</v>
      </c>
      <c r="B211" s="288" t="s">
        <v>12635</v>
      </c>
      <c r="C211" s="288" t="s">
        <v>971</v>
      </c>
      <c r="D211" s="288" t="s">
        <v>902</v>
      </c>
      <c r="E211" s="283" t="s">
        <v>13605</v>
      </c>
      <c r="F211" s="337" t="s">
        <v>14604</v>
      </c>
      <c r="G211" s="291" t="s">
        <v>590</v>
      </c>
      <c r="H211" s="288" t="s">
        <v>382</v>
      </c>
      <c r="I211" s="288" t="s">
        <v>241</v>
      </c>
      <c r="J211" s="204" t="s">
        <v>1169</v>
      </c>
      <c r="K211" s="282" t="s">
        <v>272</v>
      </c>
      <c r="L211" s="294" t="s">
        <v>457</v>
      </c>
      <c r="M211" s="288" t="s">
        <v>15025</v>
      </c>
    </row>
    <row r="212" spans="1:13" ht="27">
      <c r="A212" s="288" t="str">
        <f t="shared" si="15"/>
        <v>Smelter Look-upD4</v>
      </c>
      <c r="B212" s="288" t="s">
        <v>12635</v>
      </c>
      <c r="C212" s="288" t="s">
        <v>1286</v>
      </c>
      <c r="D212" s="288" t="s">
        <v>901</v>
      </c>
      <c r="E212" s="286" t="s">
        <v>13606</v>
      </c>
      <c r="F212" s="337" t="s">
        <v>14605</v>
      </c>
      <c r="G212" s="291" t="s">
        <v>941</v>
      </c>
      <c r="H212" s="288" t="s">
        <v>384</v>
      </c>
      <c r="I212" s="288" t="s">
        <v>243</v>
      </c>
      <c r="J212" s="204" t="s">
        <v>12931</v>
      </c>
      <c r="K212" s="282" t="s">
        <v>273</v>
      </c>
      <c r="L212" s="294" t="s">
        <v>622</v>
      </c>
      <c r="M212" s="288" t="s">
        <v>15026</v>
      </c>
    </row>
    <row r="213" spans="1:13" ht="27">
      <c r="A213" s="288" t="str">
        <f t="shared" si="15"/>
        <v>Smelter Look-upE4</v>
      </c>
      <c r="B213" s="288" t="s">
        <v>12635</v>
      </c>
      <c r="C213" s="288" t="s">
        <v>1287</v>
      </c>
      <c r="D213" s="288" t="s">
        <v>12631</v>
      </c>
      <c r="E213" s="255" t="s">
        <v>14399</v>
      </c>
      <c r="F213" s="332" t="s">
        <v>14606</v>
      </c>
      <c r="G213" s="343" t="s">
        <v>589</v>
      </c>
      <c r="H213" s="296" t="s">
        <v>14738</v>
      </c>
      <c r="I213" s="296" t="s">
        <v>14795</v>
      </c>
      <c r="J213" s="335" t="s">
        <v>15582</v>
      </c>
      <c r="K213" s="297" t="s">
        <v>14853</v>
      </c>
      <c r="L213" s="298" t="s">
        <v>13684</v>
      </c>
      <c r="M213" s="296" t="s">
        <v>15027</v>
      </c>
    </row>
    <row r="214" spans="1:13" ht="27">
      <c r="A214" s="288" t="str">
        <f t="shared" si="15"/>
        <v>Smelter Look-upF4</v>
      </c>
      <c r="B214" s="288" t="s">
        <v>12635</v>
      </c>
      <c r="C214" s="288" t="s">
        <v>1297</v>
      </c>
      <c r="D214" s="288" t="s">
        <v>469</v>
      </c>
      <c r="E214" s="254" t="s">
        <v>13607</v>
      </c>
      <c r="F214" s="337"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7"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7"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7"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7"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7"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2" t="s">
        <v>14602</v>
      </c>
      <c r="G220" s="343" t="s">
        <v>14682</v>
      </c>
      <c r="H220" s="296" t="s">
        <v>14737</v>
      </c>
      <c r="I220" s="296" t="s">
        <v>14794</v>
      </c>
      <c r="J220" s="335"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2" t="s">
        <v>14612</v>
      </c>
      <c r="G221" s="342"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7"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7"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7" t="s">
        <v>14609</v>
      </c>
      <c r="G224" s="291" t="s">
        <v>555</v>
      </c>
      <c r="H224" s="288" t="s">
        <v>1136</v>
      </c>
      <c r="I224" s="288" t="s">
        <v>246</v>
      </c>
      <c r="J224" s="204" t="s">
        <v>12929</v>
      </c>
      <c r="K224" s="282" t="s">
        <v>276</v>
      </c>
      <c r="L224" s="311" t="s">
        <v>185</v>
      </c>
      <c r="M224" s="288" t="s">
        <v>15030</v>
      </c>
    </row>
    <row r="225" spans="1:13">
      <c r="A225" s="288" t="str">
        <f t="shared" si="16"/>
        <v>Smelter ListJ4</v>
      </c>
      <c r="B225" s="288" t="s">
        <v>1239</v>
      </c>
      <c r="C225" s="288" t="s">
        <v>1291</v>
      </c>
      <c r="D225" s="288" t="s">
        <v>900</v>
      </c>
      <c r="E225" s="283" t="s">
        <v>13610</v>
      </c>
      <c r="F225" s="337" t="s">
        <v>14610</v>
      </c>
      <c r="G225" s="291" t="s">
        <v>1137</v>
      </c>
      <c r="H225" s="288" t="s">
        <v>1138</v>
      </c>
      <c r="I225" s="288" t="s">
        <v>247</v>
      </c>
      <c r="J225" s="204" t="s">
        <v>12930</v>
      </c>
      <c r="K225" s="282" t="s">
        <v>110</v>
      </c>
      <c r="L225" s="311" t="s">
        <v>621</v>
      </c>
      <c r="M225" s="288" t="s">
        <v>15031</v>
      </c>
    </row>
    <row r="226" spans="1:13">
      <c r="A226" s="288" t="str">
        <f t="shared" si="16"/>
        <v>Smelter ListK4</v>
      </c>
      <c r="B226" s="288" t="s">
        <v>1239</v>
      </c>
      <c r="C226" s="288" t="s">
        <v>1292</v>
      </c>
      <c r="D226" s="288" t="s">
        <v>473</v>
      </c>
      <c r="E226" s="254" t="s">
        <v>13612</v>
      </c>
      <c r="F226" s="337"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7" t="s">
        <v>14615</v>
      </c>
      <c r="G227" s="291" t="s">
        <v>557</v>
      </c>
      <c r="H227" s="288" t="s">
        <v>1141</v>
      </c>
      <c r="I227" s="288" t="s">
        <v>249</v>
      </c>
      <c r="J227" s="204" t="s">
        <v>20</v>
      </c>
      <c r="K227" s="282" t="s">
        <v>1142</v>
      </c>
      <c r="L227" s="294" t="s">
        <v>455</v>
      </c>
      <c r="M227" s="288" t="s">
        <v>15035</v>
      </c>
    </row>
    <row r="228" spans="1:13">
      <c r="A228" s="288" t="str">
        <f t="shared" si="16"/>
        <v>Smelter ListM4</v>
      </c>
      <c r="B228" s="288" t="s">
        <v>1239</v>
      </c>
      <c r="C228" s="288" t="s">
        <v>1294</v>
      </c>
      <c r="D228" s="288" t="s">
        <v>475</v>
      </c>
      <c r="E228" s="254" t="s">
        <v>13614</v>
      </c>
      <c r="F228" s="337" t="s">
        <v>14616</v>
      </c>
      <c r="G228" s="291" t="s">
        <v>558</v>
      </c>
      <c r="H228" s="288" t="s">
        <v>1143</v>
      </c>
      <c r="I228" s="288" t="s">
        <v>250</v>
      </c>
      <c r="J228" s="204" t="s">
        <v>21</v>
      </c>
      <c r="K228" s="282" t="s">
        <v>111</v>
      </c>
      <c r="L228" s="294" t="s">
        <v>186</v>
      </c>
      <c r="M228" s="288" t="s">
        <v>15036</v>
      </c>
    </row>
    <row r="229" spans="1:13" ht="40.5">
      <c r="A229" s="288" t="str">
        <f t="shared" si="16"/>
        <v>Smelter ListN4</v>
      </c>
      <c r="B229" s="288" t="s">
        <v>1239</v>
      </c>
      <c r="C229" s="288" t="s">
        <v>1295</v>
      </c>
      <c r="D229" s="288" t="s">
        <v>502</v>
      </c>
      <c r="E229" s="254" t="s">
        <v>13615</v>
      </c>
      <c r="F229" s="337" t="s">
        <v>14617</v>
      </c>
      <c r="G229" s="291" t="s">
        <v>559</v>
      </c>
      <c r="H229" s="172" t="s">
        <v>385</v>
      </c>
      <c r="I229" s="288" t="s">
        <v>251</v>
      </c>
      <c r="J229" s="204" t="s">
        <v>1353</v>
      </c>
      <c r="K229" s="282" t="s">
        <v>112</v>
      </c>
      <c r="L229" s="294" t="s">
        <v>187</v>
      </c>
      <c r="M229" s="288" t="s">
        <v>15037</v>
      </c>
    </row>
    <row r="230" spans="1:13" ht="40.5">
      <c r="A230" s="288" t="str">
        <f t="shared" si="16"/>
        <v>Smelter ListO4</v>
      </c>
      <c r="B230" s="288" t="s">
        <v>1239</v>
      </c>
      <c r="C230" s="288" t="s">
        <v>1296</v>
      </c>
      <c r="D230" s="288" t="s">
        <v>992</v>
      </c>
      <c r="E230" s="254" t="s">
        <v>13616</v>
      </c>
      <c r="F230" s="337" t="s">
        <v>14618</v>
      </c>
      <c r="G230" s="291" t="s">
        <v>560</v>
      </c>
      <c r="H230" s="288" t="s">
        <v>386</v>
      </c>
      <c r="I230" s="288" t="s">
        <v>252</v>
      </c>
      <c r="J230" s="204" t="s">
        <v>1370</v>
      </c>
      <c r="K230" s="282" t="s">
        <v>113</v>
      </c>
      <c r="L230" s="294" t="s">
        <v>188</v>
      </c>
      <c r="M230" s="288" t="s">
        <v>15038</v>
      </c>
    </row>
    <row r="231" spans="1:13" ht="54">
      <c r="A231" s="288" t="str">
        <f t="shared" si="16"/>
        <v>Smelter ListP4</v>
      </c>
      <c r="B231" s="288" t="s">
        <v>1239</v>
      </c>
      <c r="C231" s="288" t="s">
        <v>492</v>
      </c>
      <c r="D231" s="288" t="s">
        <v>501</v>
      </c>
      <c r="E231" s="254" t="s">
        <v>13617</v>
      </c>
      <c r="F231" s="337" t="s">
        <v>14619</v>
      </c>
      <c r="G231" s="291" t="s">
        <v>15492</v>
      </c>
      <c r="H231" s="288" t="s">
        <v>14739</v>
      </c>
      <c r="I231" s="288" t="s">
        <v>253</v>
      </c>
      <c r="J231" s="204" t="s">
        <v>1354</v>
      </c>
      <c r="K231" s="282" t="s">
        <v>114</v>
      </c>
      <c r="L231" s="294" t="s">
        <v>189</v>
      </c>
      <c r="M231" s="288" t="s">
        <v>15039</v>
      </c>
    </row>
    <row r="232" spans="1:13">
      <c r="A232" s="288" t="str">
        <f t="shared" si="16"/>
        <v>Smelter ListQ4</v>
      </c>
      <c r="B232" s="288" t="s">
        <v>1239</v>
      </c>
      <c r="C232" s="288" t="s">
        <v>500</v>
      </c>
      <c r="D232" s="288" t="s">
        <v>835</v>
      </c>
      <c r="E232" s="254" t="s">
        <v>863</v>
      </c>
      <c r="F232" s="337" t="s">
        <v>14583</v>
      </c>
      <c r="G232" s="291" t="s">
        <v>923</v>
      </c>
      <c r="H232" s="288" t="s">
        <v>924</v>
      </c>
      <c r="I232" s="288" t="s">
        <v>925</v>
      </c>
      <c r="J232" s="204" t="s">
        <v>1027</v>
      </c>
      <c r="K232" s="282" t="s">
        <v>926</v>
      </c>
      <c r="L232" s="294" t="s">
        <v>451</v>
      </c>
      <c r="M232" s="288" t="s">
        <v>15003</v>
      </c>
    </row>
    <row r="233" spans="1:13" ht="27">
      <c r="A233" s="288" t="str">
        <f t="shared" si="16"/>
        <v>Smelter ListJ2</v>
      </c>
      <c r="B233" s="288" t="s">
        <v>1239</v>
      </c>
      <c r="C233" s="288" t="s">
        <v>825</v>
      </c>
      <c r="D233" s="288" t="s">
        <v>13393</v>
      </c>
      <c r="E233" s="288" t="s">
        <v>14400</v>
      </c>
      <c r="F233" s="337" t="s">
        <v>14620</v>
      </c>
      <c r="G233" s="291" t="s">
        <v>14683</v>
      </c>
      <c r="H233" s="288" t="s">
        <v>15240</v>
      </c>
      <c r="I233" s="288" t="s">
        <v>15241</v>
      </c>
      <c r="J233" s="204" t="s">
        <v>15242</v>
      </c>
      <c r="K233" s="282" t="s">
        <v>13477</v>
      </c>
      <c r="L233" s="294" t="s">
        <v>15243</v>
      </c>
      <c r="M233" s="288" t="s">
        <v>15040</v>
      </c>
    </row>
    <row r="234" spans="1:13" ht="40.5">
      <c r="A234" s="288" t="str">
        <f t="shared" si="16"/>
        <v>Smelter ListB2</v>
      </c>
      <c r="B234" s="288" t="s">
        <v>1239</v>
      </c>
      <c r="C234" s="288" t="s">
        <v>995</v>
      </c>
      <c r="D234" s="312" t="s">
        <v>2446</v>
      </c>
      <c r="E234" s="288" t="s">
        <v>14401</v>
      </c>
      <c r="F234" s="337"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2" t="s">
        <v>15236</v>
      </c>
      <c r="G235" s="342"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7" t="s">
        <v>14522</v>
      </c>
      <c r="G236" s="291" t="s">
        <v>589</v>
      </c>
      <c r="H236" s="288" t="s">
        <v>381</v>
      </c>
      <c r="I236" s="288" t="s">
        <v>254</v>
      </c>
      <c r="J236" s="204" t="s">
        <v>1168</v>
      </c>
      <c r="K236" s="282" t="s">
        <v>115</v>
      </c>
      <c r="L236" s="294" t="s">
        <v>71</v>
      </c>
      <c r="M236" s="288" t="s">
        <v>15042</v>
      </c>
    </row>
    <row r="237" spans="1:13">
      <c r="A237" s="288" t="str">
        <f t="shared" si="16"/>
        <v>Smelter ListG4</v>
      </c>
      <c r="B237" s="288" t="s">
        <v>1239</v>
      </c>
      <c r="C237" s="288" t="s">
        <v>1288</v>
      </c>
      <c r="D237" s="288" t="s">
        <v>469</v>
      </c>
      <c r="E237" s="288" t="s">
        <v>13607</v>
      </c>
      <c r="F237" s="337" t="s">
        <v>14607</v>
      </c>
      <c r="G237" s="291" t="s">
        <v>561</v>
      </c>
      <c r="H237" s="288" t="s">
        <v>387</v>
      </c>
      <c r="I237" s="288" t="s">
        <v>255</v>
      </c>
      <c r="J237" s="204" t="s">
        <v>1355</v>
      </c>
      <c r="K237" s="282" t="s">
        <v>116</v>
      </c>
      <c r="L237" s="294" t="s">
        <v>72</v>
      </c>
      <c r="M237" s="288" t="s">
        <v>15028</v>
      </c>
    </row>
    <row r="238" spans="1:13">
      <c r="A238" s="288" t="str">
        <f t="shared" si="16"/>
        <v>Smelter ListAH5</v>
      </c>
      <c r="B238" s="288" t="s">
        <v>1239</v>
      </c>
      <c r="C238" s="288" t="s">
        <v>12626</v>
      </c>
      <c r="D238" s="288" t="s">
        <v>488</v>
      </c>
      <c r="E238" s="288" t="s">
        <v>13596</v>
      </c>
      <c r="F238" s="337" t="s">
        <v>14588</v>
      </c>
      <c r="G238" s="291" t="s">
        <v>549</v>
      </c>
      <c r="H238" s="288" t="s">
        <v>378</v>
      </c>
      <c r="I238" s="288" t="s">
        <v>237</v>
      </c>
      <c r="J238" s="288" t="s">
        <v>16</v>
      </c>
      <c r="K238" s="282" t="s">
        <v>269</v>
      </c>
      <c r="L238" s="294" t="s">
        <v>179</v>
      </c>
      <c r="M238" s="288" t="s">
        <v>15009</v>
      </c>
    </row>
    <row r="239" spans="1:13">
      <c r="A239" s="288" t="str">
        <f t="shared" si="16"/>
        <v>Smelter ListAH6</v>
      </c>
      <c r="B239" s="288" t="s">
        <v>1239</v>
      </c>
      <c r="C239" s="288" t="s">
        <v>12627</v>
      </c>
      <c r="D239" s="288" t="s">
        <v>489</v>
      </c>
      <c r="E239" s="288" t="s">
        <v>13597</v>
      </c>
      <c r="F239" s="337" t="s">
        <v>14589</v>
      </c>
      <c r="G239" s="291" t="s">
        <v>550</v>
      </c>
      <c r="H239" s="288" t="s">
        <v>489</v>
      </c>
      <c r="I239" s="288" t="s">
        <v>238</v>
      </c>
      <c r="J239" s="288" t="s">
        <v>17</v>
      </c>
      <c r="K239" s="282" t="s">
        <v>489</v>
      </c>
      <c r="L239" s="294" t="s">
        <v>180</v>
      </c>
      <c r="M239" s="288" t="s">
        <v>15010</v>
      </c>
    </row>
    <row r="240" spans="1:13">
      <c r="A240" s="288" t="str">
        <f t="shared" si="16"/>
        <v>Smelter ListAH7</v>
      </c>
      <c r="B240" s="288" t="s">
        <v>1239</v>
      </c>
      <c r="C240" s="288" t="s">
        <v>12628</v>
      </c>
      <c r="D240" s="288" t="s">
        <v>490</v>
      </c>
      <c r="E240" s="288" t="s">
        <v>13598</v>
      </c>
      <c r="F240" s="337" t="s">
        <v>14590</v>
      </c>
      <c r="G240" s="291" t="s">
        <v>551</v>
      </c>
      <c r="H240" s="288" t="s">
        <v>379</v>
      </c>
      <c r="I240" s="288" t="s">
        <v>239</v>
      </c>
      <c r="J240" s="288" t="s">
        <v>18</v>
      </c>
      <c r="K240" s="282" t="s">
        <v>270</v>
      </c>
      <c r="L240" s="294" t="s">
        <v>181</v>
      </c>
      <c r="M240" s="288" t="s">
        <v>15011</v>
      </c>
    </row>
    <row r="241" spans="1:13" ht="54">
      <c r="A241" s="288" t="str">
        <f t="shared" si="16"/>
        <v>CheckerA1</v>
      </c>
      <c r="B241" s="288" t="s">
        <v>1240</v>
      </c>
      <c r="C241" s="288" t="s">
        <v>631</v>
      </c>
      <c r="D241" s="288" t="s">
        <v>13369</v>
      </c>
      <c r="E241" s="288" t="s">
        <v>14404</v>
      </c>
      <c r="F241" s="337"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7"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7"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7"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7"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7"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7"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7"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7"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7"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7" t="s">
        <v>1900</v>
      </c>
      <c r="G251" s="291" t="s">
        <v>1901</v>
      </c>
      <c r="H251" s="288" t="s">
        <v>1902</v>
      </c>
      <c r="I251" s="288" t="s">
        <v>1903</v>
      </c>
      <c r="J251" s="288" t="s">
        <v>1904</v>
      </c>
      <c r="K251" s="291" t="s">
        <v>1462</v>
      </c>
      <c r="L251" s="300" t="s">
        <v>1905</v>
      </c>
      <c r="M251" s="288" t="s">
        <v>2486</v>
      </c>
    </row>
    <row r="252" spans="1:13" ht="27">
      <c r="A252" s="288" t="s">
        <v>1444</v>
      </c>
      <c r="B252" s="288" t="s">
        <v>1240</v>
      </c>
      <c r="C252" s="288" t="s">
        <v>1291</v>
      </c>
      <c r="D252" s="288" t="s">
        <v>1534</v>
      </c>
      <c r="E252" s="288" t="s">
        <v>14412</v>
      </c>
      <c r="F252" s="337" t="s">
        <v>1906</v>
      </c>
      <c r="G252" s="291" t="s">
        <v>15493</v>
      </c>
      <c r="H252" s="288" t="s">
        <v>1907</v>
      </c>
      <c r="I252" s="288" t="s">
        <v>1908</v>
      </c>
      <c r="J252" s="288" t="s">
        <v>1909</v>
      </c>
      <c r="K252" s="291" t="s">
        <v>1910</v>
      </c>
      <c r="L252" s="300" t="s">
        <v>1911</v>
      </c>
      <c r="M252" s="288" t="s">
        <v>15050</v>
      </c>
    </row>
    <row r="253" spans="1:13" ht="27">
      <c r="A253" s="288" t="s">
        <v>1463</v>
      </c>
      <c r="B253" s="288" t="s">
        <v>1240</v>
      </c>
      <c r="C253" s="288" t="s">
        <v>1445</v>
      </c>
      <c r="D253" s="288" t="s">
        <v>1533</v>
      </c>
      <c r="E253" s="288" t="s">
        <v>14413</v>
      </c>
      <c r="F253" s="337" t="s">
        <v>1912</v>
      </c>
      <c r="G253" s="291" t="s">
        <v>15494</v>
      </c>
      <c r="H253" s="288" t="s">
        <v>1913</v>
      </c>
      <c r="I253" s="288" t="s">
        <v>1914</v>
      </c>
      <c r="J253" s="288" t="s">
        <v>1915</v>
      </c>
      <c r="K253" s="291" t="s">
        <v>1916</v>
      </c>
      <c r="L253" s="300" t="s">
        <v>1917</v>
      </c>
      <c r="M253" s="288" t="s">
        <v>15051</v>
      </c>
    </row>
    <row r="254" spans="1:13" ht="27">
      <c r="A254" s="288" t="s">
        <v>1507</v>
      </c>
      <c r="B254" s="288" t="s">
        <v>1240</v>
      </c>
      <c r="C254" s="288" t="s">
        <v>1446</v>
      </c>
      <c r="D254" s="288" t="s">
        <v>1539</v>
      </c>
      <c r="E254" s="288" t="s">
        <v>14414</v>
      </c>
      <c r="F254" s="337" t="s">
        <v>1918</v>
      </c>
      <c r="G254" s="291" t="s">
        <v>15495</v>
      </c>
      <c r="H254" s="288" t="s">
        <v>1919</v>
      </c>
      <c r="I254" s="288" t="s">
        <v>1920</v>
      </c>
      <c r="J254" s="288" t="s">
        <v>1921</v>
      </c>
      <c r="K254" s="291" t="s">
        <v>1922</v>
      </c>
      <c r="L254" s="300" t="s">
        <v>1923</v>
      </c>
      <c r="M254" s="288" t="s">
        <v>15052</v>
      </c>
    </row>
    <row r="255" spans="1:13" ht="27">
      <c r="A255" s="288" t="s">
        <v>1508</v>
      </c>
      <c r="B255" s="288" t="s">
        <v>1240</v>
      </c>
      <c r="C255" s="288" t="s">
        <v>1447</v>
      </c>
      <c r="D255" s="288" t="s">
        <v>1488</v>
      </c>
      <c r="E255" s="288" t="s">
        <v>14415</v>
      </c>
      <c r="F255" s="337" t="s">
        <v>1924</v>
      </c>
      <c r="G255" s="291" t="s">
        <v>15496</v>
      </c>
      <c r="H255" s="288" t="s">
        <v>1925</v>
      </c>
      <c r="I255" s="288" t="s">
        <v>1926</v>
      </c>
      <c r="J255" s="288" t="s">
        <v>1927</v>
      </c>
      <c r="K255" s="291" t="s">
        <v>1928</v>
      </c>
      <c r="L255" s="300" t="s">
        <v>1929</v>
      </c>
      <c r="M255" s="288" t="s">
        <v>15053</v>
      </c>
    </row>
    <row r="256" spans="1:13" ht="27">
      <c r="A256" s="288" t="s">
        <v>1517</v>
      </c>
      <c r="B256" s="288" t="s">
        <v>1240</v>
      </c>
      <c r="C256" s="288" t="s">
        <v>1448</v>
      </c>
      <c r="D256" s="288" t="s">
        <v>2480</v>
      </c>
      <c r="E256" s="288" t="s">
        <v>14416</v>
      </c>
      <c r="F256" s="337" t="s">
        <v>2489</v>
      </c>
      <c r="G256" s="291" t="s">
        <v>15497</v>
      </c>
      <c r="H256" s="288" t="s">
        <v>2492</v>
      </c>
      <c r="I256" s="288" t="s">
        <v>2495</v>
      </c>
      <c r="J256" s="288" t="s">
        <v>2498</v>
      </c>
      <c r="K256" s="291" t="s">
        <v>2501</v>
      </c>
      <c r="L256" s="300" t="s">
        <v>2504</v>
      </c>
      <c r="M256" s="288" t="s">
        <v>2507</v>
      </c>
    </row>
    <row r="257" spans="1:13" ht="27">
      <c r="A257" s="288" t="s">
        <v>1518</v>
      </c>
      <c r="B257" s="288" t="s">
        <v>1240</v>
      </c>
      <c r="C257" s="288" t="s">
        <v>1449</v>
      </c>
      <c r="D257" s="288" t="s">
        <v>1489</v>
      </c>
      <c r="E257" s="288" t="s">
        <v>14417</v>
      </c>
      <c r="F257" s="337" t="s">
        <v>1930</v>
      </c>
      <c r="G257" s="291" t="s">
        <v>15498</v>
      </c>
      <c r="H257" s="288" t="s">
        <v>1931</v>
      </c>
      <c r="I257" s="288" t="s">
        <v>1932</v>
      </c>
      <c r="J257" s="288" t="s">
        <v>1933</v>
      </c>
      <c r="K257" s="291" t="s">
        <v>1934</v>
      </c>
      <c r="L257" s="300" t="s">
        <v>1935</v>
      </c>
      <c r="M257" s="288" t="s">
        <v>15054</v>
      </c>
    </row>
    <row r="258" spans="1:13" ht="40.5">
      <c r="A258" s="288" t="s">
        <v>1519</v>
      </c>
      <c r="B258" s="288" t="s">
        <v>1240</v>
      </c>
      <c r="C258" s="288" t="s">
        <v>1450</v>
      </c>
      <c r="D258" s="288" t="s">
        <v>1490</v>
      </c>
      <c r="E258" s="288" t="s">
        <v>14418</v>
      </c>
      <c r="F258" s="337" t="s">
        <v>1936</v>
      </c>
      <c r="G258" s="291" t="s">
        <v>15499</v>
      </c>
      <c r="H258" s="288" t="s">
        <v>1937</v>
      </c>
      <c r="I258" s="288" t="s">
        <v>1938</v>
      </c>
      <c r="J258" s="288" t="s">
        <v>1939</v>
      </c>
      <c r="K258" s="291" t="s">
        <v>1940</v>
      </c>
      <c r="L258" s="300" t="s">
        <v>1941</v>
      </c>
      <c r="M258" s="288" t="s">
        <v>15055</v>
      </c>
    </row>
    <row r="259" spans="1:13" ht="40.5">
      <c r="A259" s="288" t="s">
        <v>1520</v>
      </c>
      <c r="B259" s="288" t="s">
        <v>1240</v>
      </c>
      <c r="C259" s="288" t="s">
        <v>1451</v>
      </c>
      <c r="D259" s="288" t="s">
        <v>1491</v>
      </c>
      <c r="E259" s="288" t="s">
        <v>14419</v>
      </c>
      <c r="F259" s="337" t="s">
        <v>2488</v>
      </c>
      <c r="G259" s="291" t="s">
        <v>15500</v>
      </c>
      <c r="H259" s="288" t="s">
        <v>2491</v>
      </c>
      <c r="I259" s="288" t="s">
        <v>14796</v>
      </c>
      <c r="J259" s="288" t="s">
        <v>2497</v>
      </c>
      <c r="K259" s="291" t="s">
        <v>2502</v>
      </c>
      <c r="L259" s="300" t="s">
        <v>2503</v>
      </c>
      <c r="M259" s="288" t="s">
        <v>2508</v>
      </c>
    </row>
    <row r="260" spans="1:13" ht="27">
      <c r="A260" s="288" t="s">
        <v>1521</v>
      </c>
      <c r="B260" s="288" t="s">
        <v>1240</v>
      </c>
      <c r="C260" s="288" t="s">
        <v>1452</v>
      </c>
      <c r="D260" s="288" t="s">
        <v>1464</v>
      </c>
      <c r="E260" s="288" t="s">
        <v>14420</v>
      </c>
      <c r="F260" s="337" t="s">
        <v>1942</v>
      </c>
      <c r="G260" s="291" t="s">
        <v>15501</v>
      </c>
      <c r="H260" s="288" t="s">
        <v>1943</v>
      </c>
      <c r="I260" s="288" t="s">
        <v>1944</v>
      </c>
      <c r="J260" s="288" t="s">
        <v>1945</v>
      </c>
      <c r="K260" s="291" t="s">
        <v>1946</v>
      </c>
      <c r="L260" s="300" t="s">
        <v>1947</v>
      </c>
      <c r="M260" s="288" t="s">
        <v>15056</v>
      </c>
    </row>
    <row r="261" spans="1:13" ht="40.5">
      <c r="A261" s="288" t="s">
        <v>14294</v>
      </c>
      <c r="B261" s="288" t="s">
        <v>1240</v>
      </c>
      <c r="C261" s="288" t="s">
        <v>14293</v>
      </c>
      <c r="D261" s="288" t="s">
        <v>1535</v>
      </c>
      <c r="E261" s="288" t="s">
        <v>14421</v>
      </c>
      <c r="F261" s="337" t="s">
        <v>1948</v>
      </c>
      <c r="G261" s="291" t="s">
        <v>15502</v>
      </c>
      <c r="H261" s="288" t="s">
        <v>1949</v>
      </c>
      <c r="I261" s="288" t="s">
        <v>1950</v>
      </c>
      <c r="J261" s="288" t="s">
        <v>1951</v>
      </c>
      <c r="K261" s="291" t="s">
        <v>1952</v>
      </c>
      <c r="L261" s="300" t="s">
        <v>1953</v>
      </c>
      <c r="M261" s="288" t="s">
        <v>15057</v>
      </c>
    </row>
    <row r="262" spans="1:13" ht="40.5">
      <c r="A262" s="288" t="s">
        <v>1522</v>
      </c>
      <c r="B262" s="288" t="s">
        <v>1240</v>
      </c>
      <c r="C262" s="288" t="s">
        <v>1453</v>
      </c>
      <c r="D262" s="288" t="s">
        <v>1536</v>
      </c>
      <c r="E262" s="288" t="s">
        <v>14422</v>
      </c>
      <c r="F262" s="337" t="s">
        <v>1954</v>
      </c>
      <c r="G262" s="291" t="s">
        <v>15503</v>
      </c>
      <c r="H262" s="288" t="s">
        <v>1955</v>
      </c>
      <c r="I262" s="288" t="s">
        <v>1956</v>
      </c>
      <c r="J262" s="288" t="s">
        <v>1957</v>
      </c>
      <c r="K262" s="291" t="s">
        <v>1958</v>
      </c>
      <c r="L262" s="300" t="s">
        <v>1959</v>
      </c>
      <c r="M262" s="288" t="s">
        <v>15058</v>
      </c>
    </row>
    <row r="263" spans="1:13" ht="27">
      <c r="A263" s="288" t="s">
        <v>1523</v>
      </c>
      <c r="B263" s="288" t="s">
        <v>1240</v>
      </c>
      <c r="C263" s="288" t="s">
        <v>1454</v>
      </c>
      <c r="D263" s="288" t="s">
        <v>1537</v>
      </c>
      <c r="E263" s="288" t="s">
        <v>14423</v>
      </c>
      <c r="F263" s="337" t="s">
        <v>1960</v>
      </c>
      <c r="G263" s="291" t="s">
        <v>15504</v>
      </c>
      <c r="H263" s="288" t="s">
        <v>1961</v>
      </c>
      <c r="I263" s="288" t="s">
        <v>1962</v>
      </c>
      <c r="J263" s="288" t="s">
        <v>1963</v>
      </c>
      <c r="K263" s="291" t="s">
        <v>1964</v>
      </c>
      <c r="L263" s="300" t="s">
        <v>1965</v>
      </c>
      <c r="M263" s="288" t="s">
        <v>15059</v>
      </c>
    </row>
    <row r="264" spans="1:13" ht="40.5">
      <c r="A264" s="288" t="s">
        <v>1524</v>
      </c>
      <c r="B264" s="288" t="s">
        <v>1240</v>
      </c>
      <c r="C264" s="288" t="s">
        <v>1455</v>
      </c>
      <c r="D264" s="288" t="s">
        <v>1538</v>
      </c>
      <c r="E264" s="288" t="s">
        <v>14424</v>
      </c>
      <c r="F264" s="337" t="s">
        <v>1966</v>
      </c>
      <c r="G264" s="291" t="s">
        <v>15505</v>
      </c>
      <c r="H264" s="288" t="s">
        <v>1967</v>
      </c>
      <c r="I264" s="288" t="s">
        <v>1968</v>
      </c>
      <c r="J264" s="288" t="s">
        <v>1969</v>
      </c>
      <c r="K264" s="291" t="s">
        <v>1970</v>
      </c>
      <c r="L264" s="300" t="s">
        <v>1971</v>
      </c>
      <c r="M264" s="288" t="s">
        <v>15060</v>
      </c>
    </row>
    <row r="265" spans="1:13" ht="54">
      <c r="A265" s="288" t="s">
        <v>14297</v>
      </c>
      <c r="B265" s="288" t="s">
        <v>1240</v>
      </c>
      <c r="C265" s="288" t="s">
        <v>14295</v>
      </c>
      <c r="D265" s="288" t="s">
        <v>1465</v>
      </c>
      <c r="E265" s="288" t="s">
        <v>14425</v>
      </c>
      <c r="F265" s="337" t="s">
        <v>1972</v>
      </c>
      <c r="G265" s="291" t="s">
        <v>15506</v>
      </c>
      <c r="H265" s="288" t="s">
        <v>1973</v>
      </c>
      <c r="I265" s="288" t="s">
        <v>1974</v>
      </c>
      <c r="J265" s="288" t="s">
        <v>1975</v>
      </c>
      <c r="K265" s="291" t="s">
        <v>1976</v>
      </c>
      <c r="L265" s="300" t="s">
        <v>1977</v>
      </c>
      <c r="M265" s="288" t="s">
        <v>15061</v>
      </c>
    </row>
    <row r="266" spans="1:13" ht="54">
      <c r="A266" s="288" t="s">
        <v>1525</v>
      </c>
      <c r="B266" s="288" t="s">
        <v>1240</v>
      </c>
      <c r="C266" s="288" t="s">
        <v>1456</v>
      </c>
      <c r="D266" s="288" t="s">
        <v>1466</v>
      </c>
      <c r="E266" s="288" t="s">
        <v>14426</v>
      </c>
      <c r="F266" s="337" t="s">
        <v>1978</v>
      </c>
      <c r="G266" s="291" t="s">
        <v>15507</v>
      </c>
      <c r="H266" s="288" t="s">
        <v>1979</v>
      </c>
      <c r="I266" s="288" t="s">
        <v>1980</v>
      </c>
      <c r="J266" s="288" t="s">
        <v>1981</v>
      </c>
      <c r="K266" s="291" t="s">
        <v>1982</v>
      </c>
      <c r="L266" s="300" t="s">
        <v>1983</v>
      </c>
      <c r="M266" s="288" t="s">
        <v>15062</v>
      </c>
    </row>
    <row r="267" spans="1:13" ht="54">
      <c r="A267" s="288" t="s">
        <v>1526</v>
      </c>
      <c r="B267" s="288" t="s">
        <v>1240</v>
      </c>
      <c r="C267" s="288" t="s">
        <v>1457</v>
      </c>
      <c r="D267" s="288" t="s">
        <v>1467</v>
      </c>
      <c r="E267" s="288" t="s">
        <v>14427</v>
      </c>
      <c r="F267" s="337" t="s">
        <v>1984</v>
      </c>
      <c r="G267" s="291" t="s">
        <v>15508</v>
      </c>
      <c r="H267" s="288" t="s">
        <v>1985</v>
      </c>
      <c r="I267" s="288" t="s">
        <v>1986</v>
      </c>
      <c r="J267" s="288" t="s">
        <v>1987</v>
      </c>
      <c r="K267" s="291" t="s">
        <v>1988</v>
      </c>
      <c r="L267" s="300" t="s">
        <v>1989</v>
      </c>
      <c r="M267" s="288" t="s">
        <v>15063</v>
      </c>
    </row>
    <row r="268" spans="1:13" ht="54">
      <c r="A268" s="288" t="s">
        <v>1527</v>
      </c>
      <c r="B268" s="288" t="s">
        <v>1240</v>
      </c>
      <c r="C268" s="288" t="s">
        <v>1458</v>
      </c>
      <c r="D268" s="288" t="s">
        <v>1468</v>
      </c>
      <c r="E268" s="288" t="s">
        <v>14428</v>
      </c>
      <c r="F268" s="337" t="s">
        <v>1990</v>
      </c>
      <c r="G268" s="291" t="s">
        <v>15509</v>
      </c>
      <c r="H268" s="288" t="s">
        <v>1991</v>
      </c>
      <c r="I268" s="288" t="s">
        <v>1992</v>
      </c>
      <c r="J268" s="288" t="s">
        <v>1993</v>
      </c>
      <c r="K268" s="291" t="s">
        <v>1994</v>
      </c>
      <c r="L268" s="300" t="s">
        <v>1995</v>
      </c>
      <c r="M268" s="288" t="s">
        <v>15064</v>
      </c>
    </row>
    <row r="269" spans="1:13" ht="67.5">
      <c r="A269" s="288" t="s">
        <v>14298</v>
      </c>
      <c r="B269" s="288" t="s">
        <v>1240</v>
      </c>
      <c r="C269" s="288" t="s">
        <v>14296</v>
      </c>
      <c r="D269" s="288" t="s">
        <v>1469</v>
      </c>
      <c r="E269" s="288" t="s">
        <v>14429</v>
      </c>
      <c r="F269" s="337" t="s">
        <v>1996</v>
      </c>
      <c r="G269" s="291" t="s">
        <v>15510</v>
      </c>
      <c r="H269" s="288" t="s">
        <v>1997</v>
      </c>
      <c r="I269" s="288" t="s">
        <v>1998</v>
      </c>
      <c r="J269" s="288" t="s">
        <v>1999</v>
      </c>
      <c r="K269" s="291" t="s">
        <v>2000</v>
      </c>
      <c r="L269" s="300" t="s">
        <v>2001</v>
      </c>
      <c r="M269" s="288" t="s">
        <v>15065</v>
      </c>
    </row>
    <row r="270" spans="1:13" ht="67.5">
      <c r="A270" s="288" t="s">
        <v>1528</v>
      </c>
      <c r="B270" s="288" t="s">
        <v>1240</v>
      </c>
      <c r="C270" s="288" t="s">
        <v>1492</v>
      </c>
      <c r="D270" s="288" t="s">
        <v>1470</v>
      </c>
      <c r="E270" s="288" t="s">
        <v>14430</v>
      </c>
      <c r="F270" s="337" t="s">
        <v>2002</v>
      </c>
      <c r="G270" s="291" t="s">
        <v>15511</v>
      </c>
      <c r="H270" s="288" t="s">
        <v>2003</v>
      </c>
      <c r="I270" s="288" t="s">
        <v>2004</v>
      </c>
      <c r="J270" s="288" t="s">
        <v>2005</v>
      </c>
      <c r="K270" s="291" t="s">
        <v>2006</v>
      </c>
      <c r="L270" s="300" t="s">
        <v>2007</v>
      </c>
      <c r="M270" s="288" t="s">
        <v>15066</v>
      </c>
    </row>
    <row r="271" spans="1:13" ht="67.5">
      <c r="A271" s="288" t="s">
        <v>1529</v>
      </c>
      <c r="B271" s="288" t="s">
        <v>1240</v>
      </c>
      <c r="C271" s="288" t="s">
        <v>1493</v>
      </c>
      <c r="D271" s="288" t="s">
        <v>1471</v>
      </c>
      <c r="E271" s="288" t="s">
        <v>14431</v>
      </c>
      <c r="F271" s="337" t="s">
        <v>2008</v>
      </c>
      <c r="G271" s="291" t="s">
        <v>15512</v>
      </c>
      <c r="H271" s="288" t="s">
        <v>2009</v>
      </c>
      <c r="I271" s="288" t="s">
        <v>2010</v>
      </c>
      <c r="J271" s="288" t="s">
        <v>2011</v>
      </c>
      <c r="K271" s="291" t="s">
        <v>2012</v>
      </c>
      <c r="L271" s="300" t="s">
        <v>2013</v>
      </c>
      <c r="M271" s="288" t="s">
        <v>15067</v>
      </c>
    </row>
    <row r="272" spans="1:13" ht="67.5">
      <c r="A272" s="288" t="s">
        <v>1530</v>
      </c>
      <c r="B272" s="288" t="s">
        <v>1240</v>
      </c>
      <c r="C272" s="288" t="s">
        <v>1494</v>
      </c>
      <c r="D272" s="288" t="s">
        <v>1472</v>
      </c>
      <c r="E272" s="288" t="s">
        <v>14432</v>
      </c>
      <c r="F272" s="337" t="s">
        <v>2014</v>
      </c>
      <c r="G272" s="291" t="s">
        <v>15513</v>
      </c>
      <c r="H272" s="288" t="s">
        <v>2015</v>
      </c>
      <c r="I272" s="288" t="s">
        <v>2016</v>
      </c>
      <c r="J272" s="288" t="s">
        <v>2017</v>
      </c>
      <c r="K272" s="291" t="s">
        <v>2018</v>
      </c>
      <c r="L272" s="300" t="s">
        <v>2019</v>
      </c>
      <c r="M272" s="288" t="s">
        <v>15068</v>
      </c>
    </row>
    <row r="273" spans="1:13" ht="67.5">
      <c r="A273" s="288" t="s">
        <v>14331</v>
      </c>
      <c r="B273" s="288" t="s">
        <v>1240</v>
      </c>
      <c r="C273" s="288" t="s">
        <v>14339</v>
      </c>
      <c r="D273" s="288" t="s">
        <v>15200</v>
      </c>
      <c r="E273" s="288" t="s">
        <v>15201</v>
      </c>
      <c r="F273" s="337" t="s">
        <v>15202</v>
      </c>
      <c r="G273" s="291" t="s">
        <v>15514</v>
      </c>
      <c r="H273" s="288" t="s">
        <v>15203</v>
      </c>
      <c r="I273" s="288" t="s">
        <v>15204</v>
      </c>
      <c r="J273" s="288" t="s">
        <v>15205</v>
      </c>
      <c r="K273" s="288" t="s">
        <v>15206</v>
      </c>
      <c r="L273" s="288" t="s">
        <v>15207</v>
      </c>
      <c r="M273" s="288" t="s">
        <v>15208</v>
      </c>
    </row>
    <row r="274" spans="1:13" ht="67.5">
      <c r="A274" s="288" t="s">
        <v>14332</v>
      </c>
      <c r="B274" s="288" t="s">
        <v>1240</v>
      </c>
      <c r="C274" s="186" t="s">
        <v>1495</v>
      </c>
      <c r="D274" s="288" t="s">
        <v>15209</v>
      </c>
      <c r="E274" s="288" t="s">
        <v>15210</v>
      </c>
      <c r="F274" s="337" t="s">
        <v>15211</v>
      </c>
      <c r="G274" s="291" t="s">
        <v>15515</v>
      </c>
      <c r="H274" s="288" t="s">
        <v>15212</v>
      </c>
      <c r="I274" s="288" t="s">
        <v>15213</v>
      </c>
      <c r="J274" s="288" t="s">
        <v>15214</v>
      </c>
      <c r="K274" s="288" t="s">
        <v>15215</v>
      </c>
      <c r="L274" s="288" t="s">
        <v>15216</v>
      </c>
      <c r="M274" s="288" t="s">
        <v>15217</v>
      </c>
    </row>
    <row r="275" spans="1:13" ht="67.5">
      <c r="A275" s="288" t="s">
        <v>14299</v>
      </c>
      <c r="B275" s="288" t="s">
        <v>1240</v>
      </c>
      <c r="C275" s="186" t="s">
        <v>1496</v>
      </c>
      <c r="D275" s="288" t="s">
        <v>15223</v>
      </c>
      <c r="E275" s="288" t="s">
        <v>15224</v>
      </c>
      <c r="F275" s="337" t="s">
        <v>15225</v>
      </c>
      <c r="G275" s="291" t="s">
        <v>15516</v>
      </c>
      <c r="H275" s="288" t="s">
        <v>15226</v>
      </c>
      <c r="I275" s="288" t="s">
        <v>15222</v>
      </c>
      <c r="J275" s="288" t="s">
        <v>15221</v>
      </c>
      <c r="K275" s="288" t="s">
        <v>15220</v>
      </c>
      <c r="L275" s="288" t="s">
        <v>15219</v>
      </c>
      <c r="M275" s="288" t="s">
        <v>15218</v>
      </c>
    </row>
    <row r="276" spans="1:13" ht="67.5">
      <c r="A276" s="288" t="s">
        <v>14300</v>
      </c>
      <c r="B276" s="288" t="s">
        <v>1240</v>
      </c>
      <c r="C276" s="288" t="s">
        <v>1497</v>
      </c>
      <c r="D276" s="288" t="s">
        <v>15227</v>
      </c>
      <c r="E276" s="288" t="s">
        <v>15228</v>
      </c>
      <c r="F276" s="337" t="s">
        <v>15229</v>
      </c>
      <c r="G276" s="291" t="s">
        <v>15517</v>
      </c>
      <c r="H276" s="288" t="s">
        <v>15230</v>
      </c>
      <c r="I276" s="288" t="s">
        <v>15231</v>
      </c>
      <c r="J276" s="288" t="s">
        <v>15232</v>
      </c>
      <c r="K276" s="288" t="s">
        <v>15233</v>
      </c>
      <c r="L276" s="288" t="s">
        <v>15234</v>
      </c>
      <c r="M276" s="288" t="s">
        <v>15235</v>
      </c>
    </row>
    <row r="277" spans="1:13" ht="67.5">
      <c r="A277" s="288" t="s">
        <v>14301</v>
      </c>
      <c r="B277" s="288" t="s">
        <v>1240</v>
      </c>
      <c r="C277" s="288" t="s">
        <v>14325</v>
      </c>
      <c r="D277" s="288" t="s">
        <v>1473</v>
      </c>
      <c r="E277" s="254" t="s">
        <v>13618</v>
      </c>
      <c r="F277" s="337" t="s">
        <v>15297</v>
      </c>
      <c r="G277" s="291" t="s">
        <v>15518</v>
      </c>
      <c r="H277" s="288" t="s">
        <v>2020</v>
      </c>
      <c r="I277" s="288" t="s">
        <v>2021</v>
      </c>
      <c r="J277" s="288" t="s">
        <v>2022</v>
      </c>
      <c r="K277" s="291" t="s">
        <v>2023</v>
      </c>
      <c r="L277" s="300" t="s">
        <v>2024</v>
      </c>
      <c r="M277" s="288" t="s">
        <v>15069</v>
      </c>
    </row>
    <row r="278" spans="1:13" ht="67.5">
      <c r="A278" s="288" t="s">
        <v>14333</v>
      </c>
      <c r="B278" s="288" t="s">
        <v>1240</v>
      </c>
      <c r="C278" s="288" t="s">
        <v>1498</v>
      </c>
      <c r="D278" s="186" t="s">
        <v>1474</v>
      </c>
      <c r="E278" s="254" t="s">
        <v>13619</v>
      </c>
      <c r="F278" s="328" t="s">
        <v>15298</v>
      </c>
      <c r="G278" s="291" t="s">
        <v>15519</v>
      </c>
      <c r="H278" s="186" t="s">
        <v>2025</v>
      </c>
      <c r="I278" s="186" t="s">
        <v>2026</v>
      </c>
      <c r="J278" s="186" t="s">
        <v>2027</v>
      </c>
      <c r="K278" s="291" t="s">
        <v>2028</v>
      </c>
      <c r="L278" s="314" t="s">
        <v>2029</v>
      </c>
      <c r="M278" s="186" t="s">
        <v>15070</v>
      </c>
    </row>
    <row r="279" spans="1:13" ht="54">
      <c r="A279" s="288" t="s">
        <v>14302</v>
      </c>
      <c r="B279" s="288" t="s">
        <v>1240</v>
      </c>
      <c r="C279" s="288" t="s">
        <v>1499</v>
      </c>
      <c r="D279" s="288" t="s">
        <v>1475</v>
      </c>
      <c r="E279" s="254" t="s">
        <v>13620</v>
      </c>
      <c r="F279" s="337" t="s">
        <v>15299</v>
      </c>
      <c r="G279" s="291" t="s">
        <v>15520</v>
      </c>
      <c r="H279" s="288" t="s">
        <v>2030</v>
      </c>
      <c r="I279" s="288" t="s">
        <v>2031</v>
      </c>
      <c r="J279" s="288" t="s">
        <v>2032</v>
      </c>
      <c r="K279" s="291" t="s">
        <v>2033</v>
      </c>
      <c r="L279" s="300" t="s">
        <v>2034</v>
      </c>
      <c r="M279" s="288" t="s">
        <v>15071</v>
      </c>
    </row>
    <row r="280" spans="1:13" ht="67.5">
      <c r="A280" s="288" t="s">
        <v>14303</v>
      </c>
      <c r="B280" s="288" t="s">
        <v>1240</v>
      </c>
      <c r="C280" s="288" t="s">
        <v>1500</v>
      </c>
      <c r="D280" s="288" t="s">
        <v>1476</v>
      </c>
      <c r="E280" s="254" t="s">
        <v>13621</v>
      </c>
      <c r="F280" s="337" t="s">
        <v>15300</v>
      </c>
      <c r="G280" s="291" t="s">
        <v>15521</v>
      </c>
      <c r="H280" s="288" t="s">
        <v>2035</v>
      </c>
      <c r="I280" s="288" t="s">
        <v>2036</v>
      </c>
      <c r="J280" s="288" t="s">
        <v>2037</v>
      </c>
      <c r="K280" s="291" t="s">
        <v>2038</v>
      </c>
      <c r="L280" s="300" t="s">
        <v>2039</v>
      </c>
      <c r="M280" s="288" t="s">
        <v>15072</v>
      </c>
    </row>
    <row r="281" spans="1:13" ht="40.5">
      <c r="A281" s="288" t="s">
        <v>14304</v>
      </c>
      <c r="B281" s="288" t="s">
        <v>1240</v>
      </c>
      <c r="C281" s="288" t="s">
        <v>14326</v>
      </c>
      <c r="D281" s="288" t="s">
        <v>1252</v>
      </c>
      <c r="E281" s="254" t="s">
        <v>13622</v>
      </c>
      <c r="F281" s="337"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7"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7"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7"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7" t="s">
        <v>2060</v>
      </c>
      <c r="G285" s="291" t="s">
        <v>15526</v>
      </c>
      <c r="H285" s="288" t="s">
        <v>2061</v>
      </c>
      <c r="I285" s="288" t="s">
        <v>2062</v>
      </c>
      <c r="J285" s="288" t="s">
        <v>15590</v>
      </c>
      <c r="K285" s="291" t="s">
        <v>2063</v>
      </c>
      <c r="L285" s="300" t="s">
        <v>2064</v>
      </c>
      <c r="M285" s="288" t="s">
        <v>15077</v>
      </c>
    </row>
    <row r="286" spans="1:13" ht="54">
      <c r="A286" s="288" t="s">
        <v>14335</v>
      </c>
      <c r="B286" s="288" t="s">
        <v>1240</v>
      </c>
      <c r="C286" s="288" t="s">
        <v>1504</v>
      </c>
      <c r="D286" s="288" t="s">
        <v>1478</v>
      </c>
      <c r="E286" s="254" t="s">
        <v>13627</v>
      </c>
      <c r="F286" s="337" t="s">
        <v>2065</v>
      </c>
      <c r="G286" s="291" t="s">
        <v>15527</v>
      </c>
      <c r="H286" s="288" t="s">
        <v>2066</v>
      </c>
      <c r="I286" s="288" t="s">
        <v>2067</v>
      </c>
      <c r="J286" s="288" t="s">
        <v>15591</v>
      </c>
      <c r="K286" s="291" t="s">
        <v>2068</v>
      </c>
      <c r="L286" s="300" t="s">
        <v>2069</v>
      </c>
      <c r="M286" s="288" t="s">
        <v>15078</v>
      </c>
    </row>
    <row r="287" spans="1:13" ht="54">
      <c r="A287" s="288" t="s">
        <v>14308</v>
      </c>
      <c r="B287" s="288" t="s">
        <v>1240</v>
      </c>
      <c r="C287" s="288" t="s">
        <v>1505</v>
      </c>
      <c r="D287" s="288" t="s">
        <v>1479</v>
      </c>
      <c r="E287" s="254" t="s">
        <v>13628</v>
      </c>
      <c r="F287" s="337" t="s">
        <v>2070</v>
      </c>
      <c r="G287" s="291" t="s">
        <v>15528</v>
      </c>
      <c r="H287" s="288" t="s">
        <v>2071</v>
      </c>
      <c r="I287" s="288" t="s">
        <v>2072</v>
      </c>
      <c r="J287" s="288" t="s">
        <v>15592</v>
      </c>
      <c r="K287" s="291" t="s">
        <v>2073</v>
      </c>
      <c r="L287" s="300" t="s">
        <v>2074</v>
      </c>
      <c r="M287" s="288" t="s">
        <v>15079</v>
      </c>
    </row>
    <row r="288" spans="1:13" ht="54">
      <c r="A288" s="288" t="s">
        <v>14309</v>
      </c>
      <c r="B288" s="288" t="s">
        <v>1240</v>
      </c>
      <c r="C288" s="288" t="s">
        <v>1506</v>
      </c>
      <c r="D288" s="288" t="s">
        <v>1480</v>
      </c>
      <c r="E288" s="254" t="s">
        <v>13629</v>
      </c>
      <c r="F288" s="337" t="s">
        <v>2075</v>
      </c>
      <c r="G288" s="291" t="s">
        <v>15529</v>
      </c>
      <c r="H288" s="288" t="s">
        <v>2076</v>
      </c>
      <c r="I288" s="288" t="s">
        <v>2077</v>
      </c>
      <c r="J288" s="288" t="s">
        <v>15593</v>
      </c>
      <c r="K288" s="291" t="s">
        <v>2078</v>
      </c>
      <c r="L288" s="300" t="s">
        <v>2079</v>
      </c>
      <c r="M288" s="288" t="s">
        <v>15080</v>
      </c>
    </row>
    <row r="289" spans="1:13" ht="40.5">
      <c r="A289" s="288" t="s">
        <v>14310</v>
      </c>
      <c r="B289" s="288" t="s">
        <v>1240</v>
      </c>
      <c r="C289" s="288" t="s">
        <v>14328</v>
      </c>
      <c r="D289" s="288" t="s">
        <v>1481</v>
      </c>
      <c r="E289" s="254" t="s">
        <v>13630</v>
      </c>
      <c r="F289" s="337" t="s">
        <v>2080</v>
      </c>
      <c r="G289" s="291" t="s">
        <v>15530</v>
      </c>
      <c r="H289" s="288" t="s">
        <v>2081</v>
      </c>
      <c r="I289" s="288" t="s">
        <v>2082</v>
      </c>
      <c r="J289" s="288" t="s">
        <v>15594</v>
      </c>
      <c r="K289" s="291" t="s">
        <v>2083</v>
      </c>
      <c r="L289" s="300" t="s">
        <v>2084</v>
      </c>
      <c r="M289" s="288" t="s">
        <v>15081</v>
      </c>
    </row>
    <row r="290" spans="1:13" ht="40.5">
      <c r="A290" s="288" t="s">
        <v>14336</v>
      </c>
      <c r="B290" s="288" t="s">
        <v>1240</v>
      </c>
      <c r="C290" s="288" t="s">
        <v>1509</v>
      </c>
      <c r="D290" s="288" t="s">
        <v>1482</v>
      </c>
      <c r="E290" s="254" t="s">
        <v>13631</v>
      </c>
      <c r="F290" s="337" t="s">
        <v>2085</v>
      </c>
      <c r="G290" s="291" t="s">
        <v>15531</v>
      </c>
      <c r="H290" s="288" t="s">
        <v>2086</v>
      </c>
      <c r="I290" s="288" t="s">
        <v>2087</v>
      </c>
      <c r="J290" s="288" t="s">
        <v>15595</v>
      </c>
      <c r="K290" s="291" t="s">
        <v>2088</v>
      </c>
      <c r="L290" s="300" t="s">
        <v>2089</v>
      </c>
      <c r="M290" s="288" t="s">
        <v>15082</v>
      </c>
    </row>
    <row r="291" spans="1:13" ht="40.5">
      <c r="A291" s="288" t="s">
        <v>14311</v>
      </c>
      <c r="B291" s="288" t="s">
        <v>1240</v>
      </c>
      <c r="C291" s="288" t="s">
        <v>1510</v>
      </c>
      <c r="D291" s="288" t="s">
        <v>1483</v>
      </c>
      <c r="E291" s="254" t="s">
        <v>13632</v>
      </c>
      <c r="F291" s="337" t="s">
        <v>2090</v>
      </c>
      <c r="G291" s="291" t="s">
        <v>15532</v>
      </c>
      <c r="H291" s="288" t="s">
        <v>2091</v>
      </c>
      <c r="I291" s="288" t="s">
        <v>2092</v>
      </c>
      <c r="J291" s="288" t="s">
        <v>15596</v>
      </c>
      <c r="K291" s="291" t="s">
        <v>2093</v>
      </c>
      <c r="L291" s="300" t="s">
        <v>2094</v>
      </c>
      <c r="M291" s="288" t="s">
        <v>15083</v>
      </c>
    </row>
    <row r="292" spans="1:13" ht="40.5">
      <c r="A292" s="288" t="s">
        <v>14312</v>
      </c>
      <c r="B292" s="288" t="s">
        <v>1240</v>
      </c>
      <c r="C292" s="288" t="s">
        <v>1511</v>
      </c>
      <c r="D292" s="288" t="s">
        <v>1484</v>
      </c>
      <c r="E292" s="254" t="s">
        <v>13633</v>
      </c>
      <c r="F292" s="337" t="s">
        <v>2095</v>
      </c>
      <c r="G292" s="291" t="s">
        <v>15533</v>
      </c>
      <c r="H292" s="288" t="s">
        <v>2096</v>
      </c>
      <c r="I292" s="288" t="s">
        <v>2097</v>
      </c>
      <c r="J292" s="288" t="s">
        <v>15597</v>
      </c>
      <c r="K292" s="291" t="s">
        <v>2098</v>
      </c>
      <c r="L292" s="300" t="s">
        <v>2099</v>
      </c>
      <c r="M292" s="288" t="s">
        <v>15084</v>
      </c>
    </row>
    <row r="293" spans="1:13" ht="54">
      <c r="A293" s="288" t="s">
        <v>14313</v>
      </c>
      <c r="B293" s="288" t="s">
        <v>1240</v>
      </c>
      <c r="C293" s="288" t="s">
        <v>14329</v>
      </c>
      <c r="D293" s="288" t="s">
        <v>15130</v>
      </c>
      <c r="E293" s="288" t="s">
        <v>14433</v>
      </c>
      <c r="F293" s="337" t="s">
        <v>15301</v>
      </c>
      <c r="G293" s="291" t="s">
        <v>15534</v>
      </c>
      <c r="H293" s="288" t="s">
        <v>14740</v>
      </c>
      <c r="I293" s="288" t="s">
        <v>14797</v>
      </c>
      <c r="J293" s="288" t="s">
        <v>15598</v>
      </c>
      <c r="K293" s="288" t="s">
        <v>14855</v>
      </c>
      <c r="L293" s="288" t="s">
        <v>14908</v>
      </c>
      <c r="M293" s="288" t="s">
        <v>15085</v>
      </c>
    </row>
    <row r="294" spans="1:13" ht="54">
      <c r="A294" s="288" t="s">
        <v>14337</v>
      </c>
      <c r="B294" s="288" t="s">
        <v>1240</v>
      </c>
      <c r="C294" s="288" t="s">
        <v>1512</v>
      </c>
      <c r="D294" s="288" t="s">
        <v>15132</v>
      </c>
      <c r="E294" s="288" t="s">
        <v>14434</v>
      </c>
      <c r="F294" s="337" t="s">
        <v>15302</v>
      </c>
      <c r="G294" s="291" t="s">
        <v>15535</v>
      </c>
      <c r="H294" s="288" t="s">
        <v>14741</v>
      </c>
      <c r="I294" s="288" t="s">
        <v>14798</v>
      </c>
      <c r="J294" s="288" t="s">
        <v>15131</v>
      </c>
      <c r="K294" s="288" t="s">
        <v>14856</v>
      </c>
      <c r="L294" s="288" t="s">
        <v>14909</v>
      </c>
      <c r="M294" s="288" t="s">
        <v>15086</v>
      </c>
    </row>
    <row r="295" spans="1:13" ht="54">
      <c r="A295" s="288" t="s">
        <v>14314</v>
      </c>
      <c r="B295" s="288" t="s">
        <v>1240</v>
      </c>
      <c r="C295" s="288" t="s">
        <v>1513</v>
      </c>
      <c r="D295" s="288" t="s">
        <v>14277</v>
      </c>
      <c r="E295" s="254" t="s">
        <v>14278</v>
      </c>
      <c r="F295" s="337" t="s">
        <v>14279</v>
      </c>
      <c r="G295" s="291" t="s">
        <v>15536</v>
      </c>
      <c r="H295" s="288" t="s">
        <v>14280</v>
      </c>
      <c r="I295" s="288" t="s">
        <v>14281</v>
      </c>
      <c r="J295" s="288" t="s">
        <v>14282</v>
      </c>
      <c r="K295" s="291" t="s">
        <v>14283</v>
      </c>
      <c r="L295" s="300" t="s">
        <v>14284</v>
      </c>
      <c r="M295" s="288" t="s">
        <v>14285</v>
      </c>
    </row>
    <row r="296" spans="1:13" ht="94.5">
      <c r="A296" s="288" t="s">
        <v>14315</v>
      </c>
      <c r="B296" s="288" t="s">
        <v>1240</v>
      </c>
      <c r="C296" s="288" t="s">
        <v>1514</v>
      </c>
      <c r="D296" s="288" t="s">
        <v>15151</v>
      </c>
      <c r="E296" s="288" t="s">
        <v>15152</v>
      </c>
      <c r="F296" s="337" t="s">
        <v>15303</v>
      </c>
      <c r="G296" s="291" t="s">
        <v>15537</v>
      </c>
      <c r="H296" s="288" t="s">
        <v>15153</v>
      </c>
      <c r="I296" s="288" t="s">
        <v>15154</v>
      </c>
      <c r="J296" s="288" t="s">
        <v>15599</v>
      </c>
      <c r="K296" s="288" t="s">
        <v>15155</v>
      </c>
      <c r="L296" s="288" t="s">
        <v>15156</v>
      </c>
      <c r="M296" s="288" t="s">
        <v>15157</v>
      </c>
    </row>
    <row r="297" spans="1:13" ht="54">
      <c r="A297" s="288" t="s">
        <v>14316</v>
      </c>
      <c r="B297" s="288" t="s">
        <v>1240</v>
      </c>
      <c r="C297" s="185" t="s">
        <v>1515</v>
      </c>
      <c r="D297" s="288" t="s">
        <v>15158</v>
      </c>
      <c r="E297" s="288" t="s">
        <v>15159</v>
      </c>
      <c r="F297" s="337" t="s">
        <v>15304</v>
      </c>
      <c r="G297" s="291" t="s">
        <v>15538</v>
      </c>
      <c r="H297" s="288" t="s">
        <v>15160</v>
      </c>
      <c r="I297" s="288" t="s">
        <v>15161</v>
      </c>
      <c r="J297" s="288" t="s">
        <v>15600</v>
      </c>
      <c r="K297" s="288" t="s">
        <v>15162</v>
      </c>
      <c r="L297" s="288" t="s">
        <v>15163</v>
      </c>
      <c r="M297" s="288" t="s">
        <v>15164</v>
      </c>
    </row>
    <row r="298" spans="1:13" ht="40.5">
      <c r="A298" s="288" t="s">
        <v>14317</v>
      </c>
      <c r="B298" s="288" t="s">
        <v>1240</v>
      </c>
      <c r="C298" s="288" t="s">
        <v>14286</v>
      </c>
      <c r="D298" s="288" t="s">
        <v>15165</v>
      </c>
      <c r="E298" s="254" t="s">
        <v>15166</v>
      </c>
      <c r="F298" s="337" t="s">
        <v>15305</v>
      </c>
      <c r="G298" s="291" t="s">
        <v>15539</v>
      </c>
      <c r="H298" s="288" t="s">
        <v>15167</v>
      </c>
      <c r="I298" s="288" t="s">
        <v>15168</v>
      </c>
      <c r="J298" s="288" t="s">
        <v>15169</v>
      </c>
      <c r="K298" s="291" t="s">
        <v>15170</v>
      </c>
      <c r="L298" s="300" t="s">
        <v>15171</v>
      </c>
      <c r="M298" s="288" t="s">
        <v>15172</v>
      </c>
    </row>
    <row r="299" spans="1:13" ht="40.5">
      <c r="A299" s="288" t="s">
        <v>1240</v>
      </c>
      <c r="D299" s="288" t="s">
        <v>1485</v>
      </c>
      <c r="E299" s="254" t="s">
        <v>13634</v>
      </c>
      <c r="F299" s="337" t="s">
        <v>15306</v>
      </c>
      <c r="G299" s="291" t="s">
        <v>15540</v>
      </c>
      <c r="H299" s="288" t="s">
        <v>2100</v>
      </c>
      <c r="I299" s="288" t="s">
        <v>2101</v>
      </c>
      <c r="J299" s="288" t="s">
        <v>2102</v>
      </c>
      <c r="K299" s="291" t="s">
        <v>2103</v>
      </c>
      <c r="L299" s="300" t="s">
        <v>2104</v>
      </c>
      <c r="M299" s="288" t="s">
        <v>15087</v>
      </c>
    </row>
    <row r="300" spans="1:13" ht="40.5">
      <c r="A300" s="288" t="s">
        <v>14318</v>
      </c>
      <c r="B300" s="288" t="s">
        <v>1240</v>
      </c>
      <c r="C300" s="288" t="s">
        <v>1516</v>
      </c>
      <c r="D300" s="288" t="s">
        <v>15173</v>
      </c>
      <c r="E300" s="254" t="s">
        <v>15174</v>
      </c>
      <c r="F300" s="337" t="s">
        <v>15175</v>
      </c>
      <c r="G300" s="291" t="s">
        <v>15541</v>
      </c>
      <c r="H300" s="288" t="s">
        <v>15176</v>
      </c>
      <c r="I300" s="288" t="s">
        <v>15177</v>
      </c>
      <c r="J300" s="288" t="s">
        <v>15178</v>
      </c>
      <c r="K300" s="291" t="s">
        <v>15179</v>
      </c>
      <c r="L300" s="300" t="s">
        <v>15180</v>
      </c>
      <c r="M300" s="288" t="s">
        <v>15181</v>
      </c>
    </row>
    <row r="301" spans="1:13" ht="40.5">
      <c r="A301" s="288" t="s">
        <v>14319</v>
      </c>
      <c r="B301" s="288" t="s">
        <v>1240</v>
      </c>
      <c r="C301" s="288" t="s">
        <v>14330</v>
      </c>
      <c r="D301" s="288" t="s">
        <v>15182</v>
      </c>
      <c r="E301" s="254" t="s">
        <v>15183</v>
      </c>
      <c r="F301" s="337" t="s">
        <v>15307</v>
      </c>
      <c r="G301" s="291" t="s">
        <v>15542</v>
      </c>
      <c r="H301" s="288" t="s">
        <v>15184</v>
      </c>
      <c r="I301" s="288" t="s">
        <v>15185</v>
      </c>
      <c r="J301" s="288" t="s">
        <v>15186</v>
      </c>
      <c r="K301" s="291" t="s">
        <v>15187</v>
      </c>
      <c r="L301" s="300" t="s">
        <v>15188</v>
      </c>
      <c r="M301" s="288" t="s">
        <v>15189</v>
      </c>
    </row>
    <row r="302" spans="1:13" ht="40.5">
      <c r="A302" s="288" t="s">
        <v>14338</v>
      </c>
      <c r="B302" s="288" t="s">
        <v>1240</v>
      </c>
      <c r="C302" s="288" t="s">
        <v>1542</v>
      </c>
      <c r="D302" s="288" t="s">
        <v>15190</v>
      </c>
      <c r="E302" s="288" t="s">
        <v>15191</v>
      </c>
      <c r="F302" s="337"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7"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7"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7" t="s">
        <v>2117</v>
      </c>
      <c r="G305" s="341"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7" t="s">
        <v>2122</v>
      </c>
      <c r="G306" s="341"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7" t="s">
        <v>2127</v>
      </c>
      <c r="G307" s="341"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7" t="s">
        <v>2132</v>
      </c>
      <c r="G308" s="341"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7" t="s">
        <v>14627</v>
      </c>
      <c r="G309" s="341"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7" t="s">
        <v>14627</v>
      </c>
      <c r="G310" s="341"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7" t="s">
        <v>14627</v>
      </c>
      <c r="G311" s="341"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7" t="s">
        <v>14627</v>
      </c>
      <c r="G312" s="341"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7"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7" t="s">
        <v>14629</v>
      </c>
      <c r="G314" s="291" t="s">
        <v>563</v>
      </c>
      <c r="H314" s="288" t="s">
        <v>390</v>
      </c>
      <c r="I314" s="288" t="s">
        <v>260</v>
      </c>
      <c r="J314" s="245" t="s">
        <v>1163</v>
      </c>
      <c r="K314" s="282" t="s">
        <v>118</v>
      </c>
      <c r="L314" s="316" t="s">
        <v>74</v>
      </c>
      <c r="M314" s="245" t="s">
        <v>15096</v>
      </c>
    </row>
    <row r="315" spans="1:13">
      <c r="A315" s="288" t="str">
        <f>B315&amp;C315</f>
        <v>Product ListC5</v>
      </c>
      <c r="B315" s="288" t="s">
        <v>1300</v>
      </c>
      <c r="C315" s="288" t="s">
        <v>972</v>
      </c>
      <c r="D315" s="245" t="s">
        <v>504</v>
      </c>
      <c r="E315" s="254" t="s">
        <v>13644</v>
      </c>
      <c r="F315" s="337" t="s">
        <v>14630</v>
      </c>
      <c r="G315" s="291" t="s">
        <v>564</v>
      </c>
      <c r="H315" s="288" t="s">
        <v>391</v>
      </c>
      <c r="I315" s="288" t="s">
        <v>261</v>
      </c>
      <c r="J315" s="245" t="s">
        <v>939</v>
      </c>
      <c r="K315" s="282" t="s">
        <v>119</v>
      </c>
      <c r="L315" s="316" t="s">
        <v>75</v>
      </c>
      <c r="M315" s="245" t="s">
        <v>15097</v>
      </c>
    </row>
    <row r="316" spans="1:13">
      <c r="A316" s="288" t="str">
        <f>B316&amp;C316</f>
        <v>Product ListD5</v>
      </c>
      <c r="B316" s="288" t="s">
        <v>1300</v>
      </c>
      <c r="C316" s="288" t="s">
        <v>1301</v>
      </c>
      <c r="D316" s="245" t="s">
        <v>835</v>
      </c>
      <c r="E316" s="283" t="s">
        <v>863</v>
      </c>
      <c r="F316" s="337" t="s">
        <v>14583</v>
      </c>
      <c r="G316" s="291" t="s">
        <v>923</v>
      </c>
      <c r="H316" s="288" t="s">
        <v>924</v>
      </c>
      <c r="I316" s="288" t="s">
        <v>925</v>
      </c>
      <c r="J316" s="245" t="s">
        <v>1027</v>
      </c>
      <c r="K316" s="282" t="s">
        <v>926</v>
      </c>
      <c r="L316" s="316" t="s">
        <v>451</v>
      </c>
      <c r="M316" s="245" t="s">
        <v>15003</v>
      </c>
    </row>
    <row r="317" spans="1:13" ht="27">
      <c r="A317" s="288" t="str">
        <f>B317&amp;C317</f>
        <v>GeneralCpy</v>
      </c>
      <c r="B317" s="288" t="s">
        <v>486</v>
      </c>
      <c r="C317" s="288" t="s">
        <v>487</v>
      </c>
      <c r="D317" s="288" t="s">
        <v>15315</v>
      </c>
      <c r="E317" s="254" t="s">
        <v>15316</v>
      </c>
      <c r="F317" s="337"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1">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7">
      <c r="A321" s="288" t="s">
        <v>835</v>
      </c>
      <c r="D321" s="288" t="s">
        <v>305</v>
      </c>
      <c r="E321" s="254" t="s">
        <v>13645</v>
      </c>
      <c r="F321" s="288" t="s">
        <v>313</v>
      </c>
      <c r="G321" s="352" t="s">
        <v>310</v>
      </c>
      <c r="H321" s="288" t="s">
        <v>131</v>
      </c>
      <c r="I321" s="288" t="s">
        <v>262</v>
      </c>
      <c r="J321" s="288" t="s">
        <v>1357</v>
      </c>
      <c r="K321" s="291" t="s">
        <v>124</v>
      </c>
      <c r="L321" s="317" t="s">
        <v>308</v>
      </c>
      <c r="M321" s="288" t="s">
        <v>15099</v>
      </c>
    </row>
    <row r="322" spans="1:13" ht="27">
      <c r="A322" s="288" t="s">
        <v>835</v>
      </c>
      <c r="D322" s="288" t="s">
        <v>306</v>
      </c>
      <c r="E322" s="254" t="s">
        <v>13646</v>
      </c>
      <c r="F322" s="288" t="s">
        <v>314</v>
      </c>
      <c r="G322" s="352" t="s">
        <v>15546</v>
      </c>
      <c r="H322" s="288" t="s">
        <v>132</v>
      </c>
      <c r="I322" s="288" t="s">
        <v>263</v>
      </c>
      <c r="J322" s="288" t="s">
        <v>1373</v>
      </c>
      <c r="K322" s="291" t="s">
        <v>125</v>
      </c>
      <c r="L322" s="317" t="s">
        <v>307</v>
      </c>
      <c r="M322" s="288" t="s">
        <v>15100</v>
      </c>
    </row>
    <row r="323" spans="1:13" ht="67.5">
      <c r="A323" s="288" t="s">
        <v>835</v>
      </c>
      <c r="D323" s="288" t="s">
        <v>302</v>
      </c>
      <c r="E323" s="254" t="s">
        <v>14436</v>
      </c>
      <c r="F323" s="288" t="s">
        <v>14632</v>
      </c>
      <c r="G323" s="352" t="s">
        <v>311</v>
      </c>
      <c r="H323" s="288" t="s">
        <v>133</v>
      </c>
      <c r="I323" s="288" t="s">
        <v>264</v>
      </c>
      <c r="J323" s="288" t="s">
        <v>303</v>
      </c>
      <c r="K323" s="291" t="s">
        <v>14858</v>
      </c>
      <c r="L323" s="317" t="s">
        <v>304</v>
      </c>
      <c r="M323" s="288" t="s">
        <v>15101</v>
      </c>
    </row>
    <row r="324" spans="1:13" ht="27">
      <c r="A324" s="288" t="s">
        <v>835</v>
      </c>
      <c r="D324" s="288" t="s">
        <v>296</v>
      </c>
      <c r="E324" s="254" t="s">
        <v>13647</v>
      </c>
      <c r="F324" s="288" t="s">
        <v>315</v>
      </c>
      <c r="G324" s="352" t="s">
        <v>297</v>
      </c>
      <c r="H324" s="288" t="s">
        <v>134</v>
      </c>
      <c r="I324" s="288" t="s">
        <v>265</v>
      </c>
      <c r="J324" s="288" t="s">
        <v>1358</v>
      </c>
      <c r="K324" s="291" t="s">
        <v>128</v>
      </c>
      <c r="L324" s="317" t="s">
        <v>309</v>
      </c>
      <c r="M324" s="288" t="s">
        <v>15102</v>
      </c>
    </row>
    <row r="325" spans="1:13" ht="27">
      <c r="A325" s="288" t="s">
        <v>835</v>
      </c>
      <c r="D325" s="288" t="s">
        <v>298</v>
      </c>
      <c r="E325" s="254" t="s">
        <v>13648</v>
      </c>
      <c r="F325" s="288" t="s">
        <v>316</v>
      </c>
      <c r="G325" s="352" t="s">
        <v>299</v>
      </c>
      <c r="H325" s="288" t="s">
        <v>135</v>
      </c>
      <c r="I325" s="288" t="s">
        <v>266</v>
      </c>
      <c r="J325" s="288" t="s">
        <v>1359</v>
      </c>
      <c r="K325" s="291" t="s">
        <v>126</v>
      </c>
      <c r="L325" s="317" t="s">
        <v>300</v>
      </c>
      <c r="M325" s="288" t="s">
        <v>15103</v>
      </c>
    </row>
    <row r="326" spans="1:13" ht="67.5">
      <c r="A326" s="288" t="s">
        <v>835</v>
      </c>
      <c r="D326" s="288" t="s">
        <v>301</v>
      </c>
      <c r="E326" s="254" t="s">
        <v>13649</v>
      </c>
      <c r="F326" s="325" t="s">
        <v>15280</v>
      </c>
      <c r="G326" s="352"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Rick, Tom</cp:lastModifiedBy>
  <cp:lastPrinted>2015-04-21T20:47:43Z</cp:lastPrinted>
  <dcterms:created xsi:type="dcterms:W3CDTF">2010-06-21T21:00:23Z</dcterms:created>
  <dcterms:modified xsi:type="dcterms:W3CDTF">2021-05-04T16:08:20Z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